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autoCompressPictures="0"/>
  <mc:AlternateContent xmlns:mc="http://schemas.openxmlformats.org/markup-compatibility/2006">
    <mc:Choice Requires="x15">
      <x15ac:absPath xmlns:x15ac="http://schemas.microsoft.com/office/spreadsheetml/2010/11/ac" url="C:\Users\Pavlos\Desktop\"/>
    </mc:Choice>
  </mc:AlternateContent>
  <xr:revisionPtr revIDLastSave="0" documentId="8_{FB216FB2-D25F-451C-B54B-20AE08544D4D}" xr6:coauthVersionLast="45" xr6:coauthVersionMax="45" xr10:uidLastSave="{00000000-0000-0000-0000-000000000000}"/>
  <bookViews>
    <workbookView xWindow="-120" yWindow="-120" windowWidth="20730" windowHeight="11160" xr2:uid="{00000000-000D-0000-FFFF-FFFF00000000}"/>
  </bookViews>
  <sheets>
    <sheet name="Δωδεκάμηνη ταμειακή ροή" sheetId="1" r:id="rId1"/>
    <sheet name="Σύνοψη ταμειακής ροής" sheetId="8" r:id="rId2"/>
  </sheets>
  <definedNames>
    <definedName name="CashPaidOutDataValues">OFFSET(CashPaidOutStart,,TotalDataPoints-1,1,-TotalDataPoints)</definedName>
    <definedName name="CashPaidOutStart">PaidOut[[#Totals],[Column2]]</definedName>
    <definedName name="CashPositionDataValues">OFFSET(CashPositionStart,,TotalDataPoints-1,1,-TotalDataPoints)</definedName>
    <definedName name="CashPositionStart">'Δωδεκάμηνη ταμειακή ροή'!$B$11</definedName>
    <definedName name="CashReceiptsDataValues">OFFSET(CashReceiptsStart,,TotalDataPoints-1,1,-TotalDataPoints)</definedName>
    <definedName name="CashReceiptsStart">Receipts[[#Totals],[Column2]]</definedName>
    <definedName name="DataLabels">OFFSET(DataLabelsStart,,TotalDataPoints-1,1,-TotalDataPoints)</definedName>
    <definedName name="DataLabelsStart">'Δωδεκάμηνη ταμειακή ροή'!$B$7</definedName>
    <definedName name="FiscalYear">'Δωδεκάμηνη ταμειακή ροή'!$P$2</definedName>
    <definedName name="_xlnm.Print_Area" localSheetId="1">'Σύνοψη ταμειακής ροής'!$A$1:$L$25</definedName>
    <definedName name="_xlnm.Print_Titles" localSheetId="0">'Δωδεκάμηνη ταμειακή ροή'!$7:$7</definedName>
    <definedName name="TotalDataPoints">'Σύνοψη ταμειακής ροής'!$K$26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1" l="1"/>
  <c r="D7" i="1" s="1"/>
  <c r="E7" i="1" s="1"/>
  <c r="F7" i="1" s="1"/>
  <c r="G7" i="1" s="1"/>
  <c r="H7" i="1" s="1"/>
  <c r="I7" i="1" s="1"/>
  <c r="J7" i="1" s="1"/>
  <c r="K7" i="1" s="1"/>
  <c r="L7" i="1" s="1"/>
  <c r="M7" i="1" s="1"/>
  <c r="N7" i="1" s="1"/>
  <c r="C33" i="1" l="1"/>
  <c r="D33" i="1"/>
  <c r="E33" i="1"/>
  <c r="F33" i="1"/>
  <c r="G33" i="1"/>
  <c r="H33" i="1"/>
  <c r="I33" i="1"/>
  <c r="J33" i="1"/>
  <c r="K33" i="1"/>
  <c r="L33" i="1"/>
  <c r="M33" i="1"/>
  <c r="N33" i="1"/>
  <c r="O33" i="1" l="1"/>
  <c r="O38" i="1"/>
  <c r="O36" i="1"/>
  <c r="O37" i="1"/>
  <c r="O39" i="1"/>
  <c r="O40" i="1"/>
  <c r="O41" i="1"/>
  <c r="B17" i="1" l="1"/>
  <c r="C17" i="1"/>
  <c r="D17" i="1"/>
  <c r="E17" i="1"/>
  <c r="F17" i="1"/>
  <c r="G17" i="1"/>
  <c r="H17" i="1"/>
  <c r="I17" i="1"/>
  <c r="J17" i="1"/>
  <c r="K17" i="1"/>
  <c r="L17" i="1"/>
  <c r="M17" i="1"/>
  <c r="N17" i="1"/>
  <c r="O20" i="1"/>
  <c r="O21" i="1"/>
  <c r="O22" i="1"/>
  <c r="O23" i="1"/>
  <c r="O24" i="1"/>
  <c r="O25" i="1"/>
  <c r="O26" i="1"/>
  <c r="O27" i="1"/>
  <c r="O28" i="1"/>
  <c r="O29" i="1"/>
  <c r="O30" i="1"/>
  <c r="O31" i="1"/>
  <c r="O32" i="1"/>
  <c r="O14" i="1"/>
  <c r="O15" i="1"/>
  <c r="O16" i="1"/>
  <c r="O17" i="1" l="1"/>
  <c r="N9" i="1"/>
  <c r="N10" i="1" s="1"/>
  <c r="N11" i="1" s="1"/>
  <c r="M9" i="1"/>
  <c r="M10" i="1" s="1"/>
  <c r="M11" i="1" s="1"/>
  <c r="L9" i="1"/>
  <c r="L10" i="1" s="1"/>
  <c r="L11" i="1" s="1"/>
  <c r="K9" i="1"/>
  <c r="K10" i="1" s="1"/>
  <c r="K11" i="1" s="1"/>
  <c r="J9" i="1"/>
  <c r="J10" i="1" s="1"/>
  <c r="J11" i="1" s="1"/>
  <c r="B10" i="1"/>
  <c r="B11" i="1" s="1"/>
  <c r="I9" i="1"/>
  <c r="I10" i="1" s="1"/>
  <c r="I11" i="1" s="1"/>
  <c r="H9" i="1"/>
  <c r="H10" i="1" s="1"/>
  <c r="H11" i="1" s="1"/>
  <c r="C9" i="1" l="1"/>
  <c r="C10" i="1" s="1"/>
  <c r="C11" i="1" s="1"/>
  <c r="D9" i="1" s="1"/>
  <c r="D10" i="1" s="1"/>
  <c r="D11" i="1" s="1"/>
  <c r="E9" i="1" l="1"/>
  <c r="E10" i="1" s="1"/>
  <c r="E11" i="1" s="1"/>
  <c r="F9" i="1" l="1"/>
  <c r="F10" i="1" s="1"/>
  <c r="F11" i="1" s="1"/>
  <c r="G9" i="1" l="1"/>
  <c r="G10" i="1" s="1"/>
  <c r="G11" i="1" s="1"/>
  <c r="O9" i="1" l="1"/>
  <c r="O11" i="1" l="1"/>
  <c r="O10" i="1"/>
</calcChain>
</file>

<file path=xl/sharedStrings.xml><?xml version="1.0" encoding="utf-8"?>
<sst xmlns="http://schemas.openxmlformats.org/spreadsheetml/2006/main" count="41" uniqueCount="41">
  <si>
    <t>Δωδεκάμηνη ταμειακή ροή</t>
  </si>
  <si>
    <t>Έναρξη οικονομικού έτους:</t>
  </si>
  <si>
    <t>Επωνυμία εταιρείας</t>
  </si>
  <si>
    <t>Διεύθυνση, Πόλη, Νομός, ΤΚ</t>
  </si>
  <si>
    <t>Τηλέφωνο, Email, Web</t>
  </si>
  <si>
    <t>Σύνοψη μετρητών</t>
  </si>
  <si>
    <t>Εισροές μετρητών</t>
  </si>
  <si>
    <t>Πωλήσεις με μετρητά</t>
  </si>
  <si>
    <t>Έσοδα από λογαριασμούς πίστωσης</t>
  </si>
  <si>
    <t>Δάνεια/Άλλα μετρητά</t>
  </si>
  <si>
    <t>Συνολικές εισροές μετρητών</t>
  </si>
  <si>
    <t>Εκροές μετρητών</t>
  </si>
  <si>
    <t>Αγορές (καθορίστε)</t>
  </si>
  <si>
    <t>Μεικτοί μισθοί (ακριβής ανάληψη)</t>
  </si>
  <si>
    <t>Αναλώσιμα (γραφείου και λειτουργικά)</t>
  </si>
  <si>
    <t>Επισκευές και συντήρηση</t>
  </si>
  <si>
    <t>Διαφήμιση</t>
  </si>
  <si>
    <t>Ενοίκιο</t>
  </si>
  <si>
    <t>Υπηρεσίες κοινής ωφελείας</t>
  </si>
  <si>
    <t>Άλλα (καθορίστε)</t>
  </si>
  <si>
    <t>Δόση κεφαλαίου δανείου</t>
  </si>
  <si>
    <t>Κόστος κεφαλαίου (καθορίστε)</t>
  </si>
  <si>
    <t>Άλλο κόστος έναρξης</t>
  </si>
  <si>
    <t>Αποθεματικό ή/και εγγύηση</t>
  </si>
  <si>
    <t>Ανάληψη ιδιοκτήτη</t>
  </si>
  <si>
    <t>Συνολικές εκροές μετρητών</t>
  </si>
  <si>
    <t>Βασικά δεδομένα λειτουργίας (στοιχεία που δεν σχετίζονται με την ταμειακή ροή)</t>
  </si>
  <si>
    <t>Όγκος πωλήσεων (Ευρώ)</t>
  </si>
  <si>
    <t>Λογαριασμοί εισπρακτέοι</t>
  </si>
  <si>
    <t>Επισφαλείς απαιτήσεις (τέλος του μήνα)</t>
  </si>
  <si>
    <t>Διαθέσιμο απόθεμα (τέλος του μήνα)</t>
  </si>
  <si>
    <t>Λογαριασμοί πληρωτέοι (τέλος του μήνα)</t>
  </si>
  <si>
    <t>Απόσβεση</t>
  </si>
  <si>
    <t>Αρχή</t>
  </si>
  <si>
    <t>Μέσος όρος μήνα</t>
  </si>
  <si>
    <t>Επισκόπηση</t>
  </si>
  <si>
    <t>Σημεία δεδομένων:</t>
  </si>
  <si>
    <t>Μετρητά στο ταμείο
(αρχή του μήνα)</t>
  </si>
  <si>
    <t xml:space="preserve">Διαθέσιμα μετρητά
(ταμείο + εισροές, πριν από τις εκροές) </t>
  </si>
  <si>
    <t>Κατάσταση μετρητών
(τέλος του μήνα)</t>
  </si>
  <si>
    <t>(Σύρετε το παραπάνω ρυθμιστικό για να αλλάξετε τα συνολικά σημεία δεδομένων που απεικονίζονται στο γράφημα.)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</si>
</sst>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mm"/>
    <numFmt numFmtId="165" formatCode="#,##0_);[Red]\(#,##0\);"/>
  </numFmts>
  <fonts count="18" x14ac:knownFonts="1">
    <font>
      <sz val="10"/>
      <color theme="1"/>
      <name val="Arial"/>
      <family val="2"/>
      <scheme val="minor"/>
    </font>
    <font>
      <sz val="12"/>
      <color theme="0"/>
      <name val="Arial"/>
      <family val="2"/>
      <scheme val="minor"/>
    </font>
    <font>
      <b/>
      <sz val="22"/>
      <color theme="1" tint="0.24994659260841701"/>
      <name val="Arial"/>
      <family val="2"/>
      <scheme val="major"/>
    </font>
    <font>
      <b/>
      <sz val="12"/>
      <color theme="1" tint="0.24994659260841701"/>
      <name val="Arial"/>
      <family val="2"/>
      <scheme val="minor"/>
    </font>
    <font>
      <b/>
      <sz val="15"/>
      <color theme="3"/>
      <name val="Arial"/>
      <family val="2"/>
      <scheme val="minor"/>
    </font>
    <font>
      <sz val="12"/>
      <color theme="1"/>
      <name val="Segoe UI"/>
      <family val="2"/>
      <charset val="161"/>
    </font>
    <font>
      <b/>
      <sz val="23"/>
      <color theme="1"/>
      <name val="Segoe UI"/>
      <family val="2"/>
      <charset val="161"/>
    </font>
    <font>
      <b/>
      <sz val="22"/>
      <color theme="1" tint="0.24994659260841701"/>
      <name val="Segoe UI"/>
      <family val="2"/>
      <charset val="161"/>
    </font>
    <font>
      <b/>
      <sz val="13"/>
      <color theme="1" tint="0.499984740745262"/>
      <name val="Segoe UI"/>
      <family val="2"/>
      <charset val="161"/>
    </font>
    <font>
      <b/>
      <sz val="10"/>
      <color theme="1"/>
      <name val="Segoe UI"/>
      <family val="2"/>
      <charset val="161"/>
    </font>
    <font>
      <b/>
      <sz val="12"/>
      <color theme="0"/>
      <name val="Segoe UI"/>
      <family val="2"/>
      <charset val="161"/>
    </font>
    <font>
      <sz val="10"/>
      <color theme="1"/>
      <name val="Segoe UI"/>
      <family val="2"/>
      <charset val="161"/>
    </font>
    <font>
      <sz val="12"/>
      <color theme="0"/>
      <name val="Segoe UI"/>
      <family val="2"/>
      <charset val="161"/>
    </font>
    <font>
      <sz val="8"/>
      <color theme="0"/>
      <name val="Segoe UI"/>
      <family val="2"/>
      <charset val="161"/>
    </font>
    <font>
      <b/>
      <sz val="9"/>
      <color theme="0"/>
      <name val="Segoe UI"/>
      <family val="2"/>
      <charset val="161"/>
    </font>
    <font>
      <b/>
      <sz val="12"/>
      <color theme="1"/>
      <name val="Segoe UI"/>
      <family val="2"/>
      <charset val="161"/>
    </font>
    <font>
      <b/>
      <sz val="12"/>
      <color theme="1" tint="0.24994659260841701"/>
      <name val="Segoe UI"/>
      <family val="2"/>
      <charset val="161"/>
    </font>
    <font>
      <i/>
      <sz val="10"/>
      <color theme="1"/>
      <name val="Segoe UI"/>
      <family val="2"/>
      <charset val="161"/>
    </font>
  </fonts>
  <fills count="6">
    <fill>
      <patternFill patternType="none"/>
    </fill>
    <fill>
      <patternFill patternType="gray125"/>
    </fill>
    <fill>
      <patternFill patternType="solid">
        <fgColor theme="4" tint="0.39997558519241921"/>
        <bgColor indexed="65"/>
      </patternFill>
    </fill>
    <fill>
      <patternFill patternType="solid">
        <fgColor theme="8" tint="0.39997558519241921"/>
        <bgColor indexed="65"/>
      </patternFill>
    </fill>
    <fill>
      <patternFill patternType="solid">
        <fgColor theme="0"/>
        <bgColor indexed="64"/>
      </patternFill>
    </fill>
    <fill>
      <patternFill patternType="solid">
        <fgColor theme="5"/>
        <bgColor indexed="64"/>
      </patternFill>
    </fill>
  </fills>
  <borders count="2">
    <border>
      <left/>
      <right/>
      <top/>
      <bottom/>
      <diagonal/>
    </border>
    <border>
      <left/>
      <right/>
      <top/>
      <bottom style="medium">
        <color theme="4" tint="-0.24994659260841701"/>
      </bottom>
      <diagonal/>
    </border>
  </borders>
  <cellStyleXfs count="7">
    <xf numFmtId="0" fontId="0" fillId="0" borderId="0"/>
    <xf numFmtId="0" fontId="2" fillId="0" borderId="1" applyNumberFormat="0" applyFill="0" applyAlignment="0" applyProtection="0"/>
    <xf numFmtId="0" fontId="3" fillId="0" borderId="0" applyNumberFormat="0" applyProtection="0">
      <alignment horizontal="right"/>
    </xf>
    <xf numFmtId="0" fontId="3" fillId="0" borderId="0"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4" fillId="0" borderId="0" applyNumberFormat="0" applyFill="0" applyAlignment="0" applyProtection="0"/>
  </cellStyleXfs>
  <cellXfs count="40">
    <xf numFmtId="0" fontId="0" fillId="0" borderId="0" xfId="0"/>
    <xf numFmtId="0" fontId="5" fillId="5" borderId="0" xfId="0" applyFont="1" applyFill="1" applyBorder="1"/>
    <xf numFmtId="0" fontId="5" fillId="0" borderId="0" xfId="0" applyFont="1" applyFill="1" applyBorder="1"/>
    <xf numFmtId="0" fontId="6" fillId="0" borderId="0" xfId="1" applyFont="1" applyFill="1" applyBorder="1" applyAlignment="1">
      <alignment horizontal="left" vertical="center"/>
    </xf>
    <xf numFmtId="0" fontId="7" fillId="0" borderId="0" xfId="1" applyFont="1" applyFill="1" applyBorder="1" applyAlignment="1"/>
    <xf numFmtId="0" fontId="7" fillId="0" borderId="0" xfId="1" applyFont="1" applyFill="1" applyBorder="1"/>
    <xf numFmtId="0" fontId="8" fillId="0" borderId="0" xfId="3" applyFont="1" applyFill="1" applyBorder="1" applyAlignment="1">
      <alignment vertical="center"/>
    </xf>
    <xf numFmtId="49" fontId="8" fillId="0" borderId="0" xfId="3" applyNumberFormat="1" applyFont="1" applyFill="1" applyBorder="1" applyAlignment="1">
      <alignment horizontal="right" vertical="center"/>
    </xf>
    <xf numFmtId="14" fontId="8" fillId="0" borderId="0" xfId="3" applyNumberFormat="1" applyFont="1" applyFill="1" applyBorder="1" applyAlignment="1">
      <alignment horizontal="right" vertical="center"/>
    </xf>
    <xf numFmtId="0" fontId="9" fillId="0" borderId="0" xfId="4" applyFont="1" applyFill="1" applyBorder="1" applyAlignment="1">
      <alignment horizontal="left" vertical="center" indent="1"/>
    </xf>
    <xf numFmtId="0" fontId="10" fillId="0" borderId="0" xfId="4" applyFont="1" applyFill="1" applyBorder="1" applyAlignment="1">
      <alignment vertical="center"/>
    </xf>
    <xf numFmtId="0" fontId="11" fillId="0" borderId="0" xfId="4" applyFont="1" applyFill="1" applyBorder="1" applyAlignment="1">
      <alignment horizontal="left" vertical="center" indent="1"/>
    </xf>
    <xf numFmtId="0" fontId="12" fillId="0" borderId="0" xfId="4" applyFont="1" applyFill="1" applyBorder="1" applyAlignment="1">
      <alignment horizontal="left" vertical="center"/>
    </xf>
    <xf numFmtId="0" fontId="12" fillId="0" borderId="0" xfId="4" applyFont="1" applyFill="1" applyBorder="1"/>
    <xf numFmtId="0" fontId="12" fillId="0" borderId="0" xfId="4" applyFont="1" applyFill="1" applyBorder="1" applyAlignment="1">
      <alignment horizontal="right"/>
    </xf>
    <xf numFmtId="17" fontId="12" fillId="0" borderId="0" xfId="4" applyNumberFormat="1" applyFont="1" applyFill="1" applyBorder="1" applyAlignment="1">
      <alignment horizontal="center"/>
    </xf>
    <xf numFmtId="0" fontId="13" fillId="5" borderId="0" xfId="2" applyFont="1" applyFill="1" applyBorder="1" applyAlignment="1">
      <alignment horizontal="right" vertical="center"/>
    </xf>
    <xf numFmtId="0" fontId="14" fillId="5" borderId="0" xfId="2" applyFont="1" applyFill="1" applyBorder="1" applyAlignment="1">
      <alignment horizontal="right" vertical="center"/>
    </xf>
    <xf numFmtId="17" fontId="14" fillId="5" borderId="0" xfId="2" applyNumberFormat="1" applyFont="1" applyFill="1" applyBorder="1" applyAlignment="1">
      <alignment horizontal="right" vertical="center"/>
    </xf>
    <xf numFmtId="164" fontId="14" fillId="5" borderId="0" xfId="2" applyNumberFormat="1" applyFont="1" applyFill="1" applyBorder="1" applyAlignment="1">
      <alignment horizontal="right" vertical="center" wrapText="1"/>
    </xf>
    <xf numFmtId="164" fontId="14" fillId="5" borderId="0" xfId="2" applyNumberFormat="1" applyFont="1" applyFill="1" applyBorder="1" applyAlignment="1">
      <alignment horizontal="center" vertical="center"/>
    </xf>
    <xf numFmtId="0" fontId="13" fillId="0" borderId="0" xfId="0" applyFont="1" applyFill="1" applyBorder="1"/>
    <xf numFmtId="0" fontId="11" fillId="0" borderId="0" xfId="0" applyFont="1" applyFill="1" applyBorder="1" applyAlignment="1">
      <alignment horizontal="left" vertical="center" wrapText="1" indent="2"/>
    </xf>
    <xf numFmtId="165" fontId="11" fillId="0" borderId="0" xfId="0" applyNumberFormat="1" applyFont="1" applyFill="1" applyBorder="1" applyAlignment="1">
      <alignment vertical="center"/>
    </xf>
    <xf numFmtId="3" fontId="11" fillId="0" borderId="0" xfId="0" applyNumberFormat="1" applyFont="1" applyFill="1" applyBorder="1" applyAlignment="1">
      <alignment vertical="center"/>
    </xf>
    <xf numFmtId="0" fontId="16" fillId="0" borderId="0" xfId="3" applyFont="1" applyAlignment="1">
      <alignment horizontal="left" indent="2"/>
    </xf>
    <xf numFmtId="0" fontId="16" fillId="0" borderId="0" xfId="3" applyFont="1" applyBorder="1" applyAlignment="1">
      <alignment vertical="center"/>
    </xf>
    <xf numFmtId="0" fontId="16" fillId="0" borderId="0" xfId="3" applyFont="1" applyBorder="1"/>
    <xf numFmtId="3" fontId="11" fillId="0" borderId="0" xfId="0" applyNumberFormat="1" applyFont="1" applyFill="1" applyBorder="1" applyAlignment="1"/>
    <xf numFmtId="0" fontId="5" fillId="0" borderId="0" xfId="0" applyFont="1" applyFill="1" applyBorder="1" applyAlignment="1"/>
    <xf numFmtId="0" fontId="16" fillId="0" borderId="0" xfId="3" applyFont="1" applyBorder="1" applyAlignment="1"/>
    <xf numFmtId="0" fontId="15" fillId="0" borderId="0" xfId="3" applyFont="1" applyBorder="1" applyAlignment="1"/>
    <xf numFmtId="0" fontId="11" fillId="4" borderId="0" xfId="0" applyFont="1" applyFill="1"/>
    <xf numFmtId="0" fontId="11" fillId="4" borderId="0" xfId="0" applyFont="1" applyFill="1" applyAlignment="1"/>
    <xf numFmtId="0" fontId="11" fillId="4" borderId="0" xfId="0" applyFont="1" applyFill="1" applyAlignment="1">
      <alignment horizontal="right"/>
    </xf>
    <xf numFmtId="0" fontId="11" fillId="4" borderId="0" xfId="0" applyFont="1" applyFill="1" applyAlignment="1">
      <alignment horizontal="left"/>
    </xf>
    <xf numFmtId="0" fontId="17" fillId="4" borderId="0" xfId="0" applyFont="1" applyFill="1" applyAlignment="1">
      <alignment horizontal="left" indent="1"/>
    </xf>
    <xf numFmtId="0" fontId="11" fillId="0" borderId="0" xfId="0" applyFont="1"/>
    <xf numFmtId="0" fontId="11" fillId="0" borderId="0" xfId="0" applyFont="1" applyFill="1" applyBorder="1" applyAlignment="1">
      <alignment horizontal="left" vertical="center" wrapText="1" indent="2"/>
    </xf>
    <xf numFmtId="0" fontId="15" fillId="0" borderId="0" xfId="3" applyFont="1" applyBorder="1" applyAlignment="1">
      <alignment horizontal="left" indent="2"/>
    </xf>
  </cellXfs>
  <cellStyles count="7">
    <cellStyle name="60% - Έμφαση1" xfId="4" builtinId="32" customBuiltin="1"/>
    <cellStyle name="60% - Έμφαση5" xfId="5" builtinId="48" customBuiltin="1"/>
    <cellStyle name="Επικεφαλίδα 1" xfId="6" builtinId="16" customBuiltin="1"/>
    <cellStyle name="Επικεφαλίδα 2" xfId="2" builtinId="17" customBuiltin="1"/>
    <cellStyle name="Επικεφαλίδα 3" xfId="3" builtinId="18" customBuiltin="1"/>
    <cellStyle name="Κανονικό" xfId="0" builtinId="0" customBuiltin="1"/>
    <cellStyle name="Τίτλος" xfId="1" builtinId="15" customBuiltin="1"/>
  </cellStyles>
  <dxfs count="181">
    <dxf>
      <font>
        <strike val="0"/>
        <outline val="0"/>
        <shadow val="0"/>
        <u val="none"/>
        <vertAlign val="baseline"/>
        <name val="Segoe UI"/>
        <scheme val="none"/>
      </font>
      <alignment horizontal="general" vertical="bottom" textRotation="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22"/>
        </left>
        <right style="thin">
          <color indexed="22"/>
        </right>
        <top/>
        <bottom style="thin">
          <color indexed="22"/>
        </bottom>
      </border>
    </dxf>
    <dxf>
      <font>
        <strike val="0"/>
        <outline val="0"/>
        <shadow val="0"/>
        <u val="none"/>
        <vertAlign val="baseline"/>
        <name val="Segoe UI"/>
        <scheme val="none"/>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12"/>
        <color theme="1"/>
        <name val="Arial"/>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22"/>
        </right>
        <top/>
        <bottom style="thin">
          <color indexed="22"/>
        </bottom>
      </border>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b val="0"/>
        <i val="0"/>
        <strike val="0"/>
        <condense val="0"/>
        <extend val="0"/>
        <outline val="0"/>
        <shadow val="0"/>
        <u val="none"/>
        <vertAlign val="baseline"/>
        <sz val="10"/>
        <color theme="1"/>
        <name val="Segoe UI"/>
        <scheme val="none"/>
      </font>
      <numFmt numFmtId="3" formatCode="#,##0"/>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166" formatCode="#,##0\ _€;[Red]\-#,##0\ _€"/>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fill>
        <patternFill patternType="none">
          <fgColor indexed="64"/>
          <bgColor indexed="65"/>
        </patternFill>
      </fill>
      <alignment horizontal="left" vertical="center" textRotation="0" wrapText="1" indent="2" justifyLastLine="0" shrinkToFit="0" readingOrder="0"/>
    </dxf>
    <dxf>
      <font>
        <strike val="0"/>
        <outline val="0"/>
        <shadow val="0"/>
        <u val="none"/>
        <vertAlign val="baseline"/>
        <name val="Segoe UI"/>
        <scheme val="none"/>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12"/>
        <color theme="1"/>
        <name val="Arial"/>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b val="0"/>
        <i val="0"/>
        <strike val="0"/>
        <condense val="0"/>
        <extend val="0"/>
        <outline val="0"/>
        <shadow val="0"/>
        <u val="none"/>
        <vertAlign val="baseline"/>
        <sz val="10"/>
        <color theme="1"/>
        <name val="Segoe UI"/>
        <scheme val="none"/>
      </font>
      <numFmt numFmtId="3" formatCode="#,##0"/>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numFmt numFmtId="165" formatCode="#,##0_);[Red]\(#,##0\);"/>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name val="Segoe UI"/>
        <scheme val="none"/>
      </font>
      <numFmt numFmtId="165" formatCode="#,##0_);[Red]\(#,##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Segoe UI"/>
        <scheme val="none"/>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10"/>
        <color theme="1"/>
        <name val="Segoe UI"/>
        <scheme val="none"/>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12"/>
        <color theme="1"/>
        <name val="Arial"/>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alignment horizontal="general" vertical="bottom" textRotation="0" indent="0" justifyLastLine="0" shrinkToFit="0" readingOrder="0"/>
    </dxf>
    <dxf>
      <font>
        <strike val="0"/>
        <outline val="0"/>
        <shadow val="0"/>
        <u val="none"/>
        <vertAlign val="baseline"/>
        <name val="Segoe UI"/>
        <scheme val="none"/>
      </font>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name val="Segoe UI"/>
        <scheme val="none"/>
      </font>
      <numFmt numFmtId="165" formatCode="#,##0_);[Red]\(#,##0\);"/>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0"/>
        <color theme="1"/>
        <name val="Segoe UI"/>
        <scheme val="none"/>
      </font>
      <fill>
        <patternFill patternType="none">
          <fgColor indexed="64"/>
          <bgColor indexed="65"/>
        </patternFill>
      </fill>
      <alignment horizontal="left" vertical="center" textRotation="0" wrapText="1" indent="2" justifyLastLine="0" shrinkToFit="0" readingOrder="0"/>
    </dxf>
    <dxf>
      <font>
        <b/>
        <i val="0"/>
        <strike val="0"/>
        <condense val="0"/>
        <extend val="0"/>
        <outline val="0"/>
        <shadow val="0"/>
        <u val="none"/>
        <vertAlign val="baseline"/>
        <sz val="12"/>
        <color theme="1"/>
        <name val="Arial"/>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name val="Segoe UI"/>
        <scheme val="none"/>
      </font>
    </dxf>
    <dxf>
      <font>
        <strike val="0"/>
        <outline val="0"/>
        <shadow val="0"/>
        <u val="none"/>
        <vertAlign val="baseline"/>
        <name val="Segoe UI"/>
        <scheme val="none"/>
      </fon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4" tint="-0.249977111117893"/>
      </font>
    </dxf>
    <dxf>
      <font>
        <b/>
        <color theme="4" tint="-0.249977111117893"/>
      </font>
    </dxf>
    <dxf>
      <font>
        <b/>
        <color theme="4" tint="-0.249977111117893"/>
      </font>
      <border>
        <top style="thin">
          <color theme="4"/>
        </top>
      </border>
    </dxf>
    <dxf>
      <font>
        <b/>
        <color theme="4" tint="-0.249977111117893"/>
      </font>
      <border>
        <bottom style="thin">
          <color theme="4"/>
        </bottom>
      </border>
    </dxf>
    <dxf>
      <font>
        <color theme="1" tint="0.24994659260841701"/>
      </font>
      <border>
        <top style="thin">
          <color theme="4"/>
        </top>
        <bottom style="thin">
          <color theme="4"/>
        </bottom>
      </border>
    </dxf>
    <dxf>
      <fill>
        <patternFill>
          <bgColor theme="5" tint="0.89996032593768116"/>
        </patternFill>
      </fill>
    </dxf>
    <dxf>
      <font>
        <b/>
        <i val="0"/>
      </font>
      <fill>
        <patternFill patternType="none">
          <bgColor auto="1"/>
        </patternFill>
      </fill>
    </dxf>
    <dxf>
      <font>
        <color theme="0"/>
      </font>
      <fill>
        <patternFill>
          <bgColor theme="1"/>
        </patternFill>
      </fill>
    </dxf>
    <dxf>
      <border>
        <bottom style="thin">
          <color theme="3" tint="0.39994506668294322"/>
        </bottom>
      </border>
    </dxf>
  </dxfs>
  <tableStyles count="2" defaultTableStyle="Small Business Budget Style 1" defaultPivotStyle="PivotStyleLight16">
    <tableStyle name="Small Business Budget Style 1" pivot="0" count="4" xr9:uid="{00000000-0011-0000-FFFF-FFFF00000000}">
      <tableStyleElement type="wholeTable" dxfId="180"/>
      <tableStyleElement type="headerRow" dxfId="179"/>
      <tableStyleElement type="totalRow" dxfId="178"/>
      <tableStyleElement type="firstRowStripe" dxfId="177"/>
    </tableStyle>
    <tableStyle name="Small Business Budget Style 2" pivot="0" count="7" xr9:uid="{00000000-0011-0000-FFFF-FFFF01000000}">
      <tableStyleElement type="wholeTable" dxfId="176"/>
      <tableStyleElement type="headerRow" dxfId="175"/>
      <tableStyleElement type="totalRow" dxfId="174"/>
      <tableStyleElement type="firstColumn" dxfId="173"/>
      <tableStyleElement type="lastColumn" dxfId="172"/>
      <tableStyleElement type="firstRowStripe" dxfId="171"/>
      <tableStyleElement type="firstColumnStripe" dxfId="1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l-G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300" b="1">
                <a:solidFill>
                  <a:schemeClr val="accent2"/>
                </a:solidFill>
                <a:latin typeface="+mj-lt"/>
              </a:defRPr>
            </a:pPr>
            <a:r>
              <a:rPr lang="el-GR" sz="2300" b="1">
                <a:solidFill>
                  <a:schemeClr val="accent2"/>
                </a:solidFill>
                <a:latin typeface="Segoe UI" panose="020B0502040204020203" pitchFamily="34" charset="0"/>
                <a:ea typeface="Segoe UI" panose="020B0502040204020203" pitchFamily="34" charset="0"/>
                <a:cs typeface="Segoe UI" panose="020B0502040204020203" pitchFamily="34" charset="0"/>
              </a:rPr>
              <a:t>Σύνοψη ταμειακής ροής</a:t>
            </a:r>
            <a:endParaRPr lang="en-US" sz="2300" b="1">
              <a:solidFill>
                <a:schemeClr val="accent2"/>
              </a:solidFill>
              <a:latin typeface="Segoe UI" panose="020B0502040204020203" pitchFamily="34" charset="0"/>
              <a:ea typeface="Segoe UI" panose="020B0502040204020203" pitchFamily="34" charset="0"/>
              <a:cs typeface="Segoe UI" panose="020B0502040204020203" pitchFamily="34" charset="0"/>
            </a:endParaRPr>
          </a:p>
        </c:rich>
      </c:tx>
      <c:layout>
        <c:manualLayout>
          <c:xMode val="edge"/>
          <c:yMode val="edge"/>
          <c:x val="0.26489032858359624"/>
          <c:y val="2.6629936924268495E-2"/>
        </c:manualLayout>
      </c:layout>
      <c:overlay val="0"/>
    </c:title>
    <c:autoTitleDeleted val="0"/>
    <c:plotArea>
      <c:layout>
        <c:manualLayout>
          <c:layoutTarget val="inner"/>
          <c:xMode val="edge"/>
          <c:yMode val="edge"/>
          <c:x val="0.10034329393283646"/>
          <c:y val="0.18499132052937833"/>
          <c:w val="0.79931341213432705"/>
          <c:h val="0.62885361552028241"/>
        </c:manualLayout>
      </c:layout>
      <c:lineChart>
        <c:grouping val="standard"/>
        <c:varyColors val="0"/>
        <c:ser>
          <c:idx val="1"/>
          <c:order val="0"/>
          <c:tx>
            <c:v>Εισροές μετρητών</c:v>
          </c:tx>
          <c:spPr>
            <a:ln>
              <a:solidFill>
                <a:schemeClr val="accent3"/>
              </a:solidFill>
            </a:ln>
          </c:spPr>
          <c:marker>
            <c:spPr>
              <a:solidFill>
                <a:schemeClr val="accent3"/>
              </a:solidFill>
              <a:ln>
                <a:solidFill>
                  <a:schemeClr val="accent3"/>
                </a:solidFill>
              </a:ln>
            </c:spPr>
          </c:marker>
          <c:cat>
            <c:strRef>
              <c:f>[0]!DataLabels</c:f>
              <c:strCache>
                <c:ptCount val="5"/>
                <c:pt idx="0">
                  <c:v>Αρχή</c:v>
                </c:pt>
                <c:pt idx="1">
                  <c:v>Ιαν-22</c:v>
                </c:pt>
                <c:pt idx="2">
                  <c:v>Φεβ-22</c:v>
                </c:pt>
                <c:pt idx="3">
                  <c:v>Μαρ-22</c:v>
                </c:pt>
                <c:pt idx="4">
                  <c:v>Απρ-22</c:v>
                </c:pt>
              </c:strCache>
            </c:strRef>
          </c:cat>
          <c:val>
            <c:numRef>
              <c:f>[0]!CashReceiptsDataValues</c:f>
              <c:numCache>
                <c:formatCode>#,##0_);[Red]\(#,##0\);</c:formatCode>
                <c:ptCount val="5"/>
                <c:pt idx="0">
                  <c:v>12593</c:v>
                </c:pt>
                <c:pt idx="1">
                  <c:v>8472</c:v>
                </c:pt>
                <c:pt idx="2">
                  <c:v>29036</c:v>
                </c:pt>
                <c:pt idx="3">
                  <c:v>35293</c:v>
                </c:pt>
                <c:pt idx="4">
                  <c:v>20372</c:v>
                </c:pt>
              </c:numCache>
            </c:numRef>
          </c:val>
          <c:smooth val="0"/>
          <c:extLst>
            <c:ext xmlns:c16="http://schemas.microsoft.com/office/drawing/2014/chart" uri="{C3380CC4-5D6E-409C-BE32-E72D297353CC}">
              <c16:uniqueId val="{00000000-8BDC-46BC-A592-6289670C9F10}"/>
            </c:ext>
          </c:extLst>
        </c:ser>
        <c:ser>
          <c:idx val="0"/>
          <c:order val="1"/>
          <c:tx>
            <c:v>Εκροές μετρητών</c:v>
          </c:tx>
          <c:spPr>
            <a:ln>
              <a:solidFill>
                <a:schemeClr val="accent4"/>
              </a:solidFill>
            </a:ln>
          </c:spPr>
          <c:marker>
            <c:spPr>
              <a:solidFill>
                <a:schemeClr val="accent4"/>
              </a:solidFill>
              <a:ln>
                <a:solidFill>
                  <a:schemeClr val="accent4"/>
                </a:solidFill>
              </a:ln>
            </c:spPr>
          </c:marker>
          <c:cat>
            <c:strRef>
              <c:f>[0]!DataLabels</c:f>
              <c:strCache>
                <c:ptCount val="5"/>
                <c:pt idx="0">
                  <c:v>Αρχή</c:v>
                </c:pt>
                <c:pt idx="1">
                  <c:v>Ιαν-22</c:v>
                </c:pt>
                <c:pt idx="2">
                  <c:v>Φεβ-22</c:v>
                </c:pt>
                <c:pt idx="3">
                  <c:v>Μαρ-22</c:v>
                </c:pt>
                <c:pt idx="4">
                  <c:v>Απρ-22</c:v>
                </c:pt>
              </c:strCache>
            </c:strRef>
          </c:cat>
          <c:val>
            <c:numRef>
              <c:f>[0]!CashPaidOutDataValues</c:f>
              <c:numCache>
                <c:formatCode>#,##0_);[Red]\(#,##0\);</c:formatCode>
                <c:ptCount val="5"/>
                <c:pt idx="1">
                  <c:v>21800</c:v>
                </c:pt>
                <c:pt idx="2">
                  <c:v>27562</c:v>
                </c:pt>
                <c:pt idx="3">
                  <c:v>21742</c:v>
                </c:pt>
                <c:pt idx="4">
                  <c:v>24044</c:v>
                </c:pt>
              </c:numCache>
            </c:numRef>
          </c:val>
          <c:smooth val="0"/>
          <c:extLst>
            <c:ext xmlns:c16="http://schemas.microsoft.com/office/drawing/2014/chart" uri="{C3380CC4-5D6E-409C-BE32-E72D297353CC}">
              <c16:uniqueId val="{00000001-8BDC-46BC-A592-6289670C9F10}"/>
            </c:ext>
          </c:extLst>
        </c:ser>
        <c:dLbls>
          <c:showLegendKey val="0"/>
          <c:showVal val="0"/>
          <c:showCatName val="0"/>
          <c:showSerName val="0"/>
          <c:showPercent val="0"/>
          <c:showBubbleSize val="0"/>
        </c:dLbls>
        <c:marker val="1"/>
        <c:smooth val="0"/>
        <c:axId val="146602240"/>
        <c:axId val="67310336"/>
      </c:lineChart>
      <c:lineChart>
        <c:grouping val="standard"/>
        <c:varyColors val="0"/>
        <c:ser>
          <c:idx val="2"/>
          <c:order val="2"/>
          <c:tx>
            <c:v>Κατάσταση μετρητών</c:v>
          </c:tx>
          <c:spPr>
            <a:ln>
              <a:solidFill>
                <a:schemeClr val="accent1"/>
              </a:solidFill>
            </a:ln>
          </c:spPr>
          <c:marker>
            <c:spPr>
              <a:solidFill>
                <a:schemeClr val="accent1"/>
              </a:solidFill>
              <a:ln>
                <a:solidFill>
                  <a:schemeClr val="accent1"/>
                </a:solidFill>
              </a:ln>
            </c:spPr>
          </c:marker>
          <c:cat>
            <c:strRef>
              <c:f>[0]!DataLabels</c:f>
              <c:strCache>
                <c:ptCount val="5"/>
                <c:pt idx="0">
                  <c:v>Αρχή</c:v>
                </c:pt>
                <c:pt idx="1">
                  <c:v>Ιαν-22</c:v>
                </c:pt>
                <c:pt idx="2">
                  <c:v>Φεβ-22</c:v>
                </c:pt>
                <c:pt idx="3">
                  <c:v>Μαρ-22</c:v>
                </c:pt>
                <c:pt idx="4">
                  <c:v>Απρ-22</c:v>
                </c:pt>
              </c:strCache>
            </c:strRef>
          </c:cat>
          <c:val>
            <c:numRef>
              <c:f>[0]!CashPositionDataValues</c:f>
              <c:numCache>
                <c:formatCode>#,##0_);[Red]\(#,##0\);</c:formatCode>
                <c:ptCount val="5"/>
                <c:pt idx="0">
                  <c:v>67593</c:v>
                </c:pt>
                <c:pt idx="1">
                  <c:v>54265</c:v>
                </c:pt>
                <c:pt idx="2">
                  <c:v>55739</c:v>
                </c:pt>
                <c:pt idx="3">
                  <c:v>69290</c:v>
                </c:pt>
                <c:pt idx="4">
                  <c:v>65618</c:v>
                </c:pt>
              </c:numCache>
            </c:numRef>
          </c:val>
          <c:smooth val="0"/>
          <c:extLst>
            <c:ext xmlns:c16="http://schemas.microsoft.com/office/drawing/2014/chart" uri="{C3380CC4-5D6E-409C-BE32-E72D297353CC}">
              <c16:uniqueId val="{00000002-8BDC-46BC-A592-6289670C9F10}"/>
            </c:ext>
          </c:extLst>
        </c:ser>
        <c:dLbls>
          <c:showLegendKey val="0"/>
          <c:showVal val="0"/>
          <c:showCatName val="0"/>
          <c:showSerName val="0"/>
          <c:showPercent val="0"/>
          <c:showBubbleSize val="0"/>
        </c:dLbls>
        <c:marker val="1"/>
        <c:smooth val="0"/>
        <c:axId val="67313024"/>
        <c:axId val="67311488"/>
      </c:lineChart>
      <c:catAx>
        <c:axId val="146602240"/>
        <c:scaling>
          <c:orientation val="minMax"/>
        </c:scaling>
        <c:delete val="0"/>
        <c:axPos val="b"/>
        <c:numFmt formatCode="General" sourceLinked="1"/>
        <c:majorTickMark val="none"/>
        <c:minorTickMark val="none"/>
        <c:tickLblPos val="low"/>
        <c:txPr>
          <a:bodyPr/>
          <a:lstStyle/>
          <a:p>
            <a:pPr>
              <a:defRPr b="1">
                <a:latin typeface="+mn-lt"/>
              </a:defRPr>
            </a:pPr>
            <a:endParaRPr lang="el-GR"/>
          </a:p>
        </c:txPr>
        <c:crossAx val="67310336"/>
        <c:crosses val="autoZero"/>
        <c:auto val="1"/>
        <c:lblAlgn val="ctr"/>
        <c:lblOffset val="100"/>
        <c:noMultiLvlLbl val="0"/>
      </c:catAx>
      <c:valAx>
        <c:axId val="67310336"/>
        <c:scaling>
          <c:orientation val="minMax"/>
        </c:scaling>
        <c:delete val="0"/>
        <c:axPos val="l"/>
        <c:majorGridlines/>
        <c:numFmt formatCode="#,##0_);[Red]\(#,##0\);" sourceLinked="1"/>
        <c:majorTickMark val="none"/>
        <c:minorTickMark val="none"/>
        <c:tickLblPos val="nextTo"/>
        <c:spPr>
          <a:ln w="9525">
            <a:noFill/>
          </a:ln>
        </c:spPr>
        <c:crossAx val="146602240"/>
        <c:crosses val="autoZero"/>
        <c:crossBetween val="between"/>
      </c:valAx>
      <c:valAx>
        <c:axId val="67311488"/>
        <c:scaling>
          <c:orientation val="minMax"/>
        </c:scaling>
        <c:delete val="0"/>
        <c:axPos val="r"/>
        <c:numFmt formatCode="#,##0_);[Red]\(#,##0\);" sourceLinked="1"/>
        <c:majorTickMark val="out"/>
        <c:minorTickMark val="none"/>
        <c:tickLblPos val="nextTo"/>
        <c:crossAx val="67313024"/>
        <c:crosses val="max"/>
        <c:crossBetween val="between"/>
      </c:valAx>
      <c:catAx>
        <c:axId val="67313024"/>
        <c:scaling>
          <c:orientation val="minMax"/>
        </c:scaling>
        <c:delete val="1"/>
        <c:axPos val="b"/>
        <c:numFmt formatCode="General" sourceLinked="1"/>
        <c:majorTickMark val="out"/>
        <c:minorTickMark val="none"/>
        <c:tickLblPos val="nextTo"/>
        <c:crossAx val="67311488"/>
        <c:crosses val="autoZero"/>
        <c:auto val="1"/>
        <c:lblAlgn val="ctr"/>
        <c:lblOffset val="100"/>
        <c:noMultiLvlLbl val="0"/>
      </c:catAx>
    </c:plotArea>
    <c:legend>
      <c:legendPos val="b"/>
      <c:overlay val="0"/>
    </c:legend>
    <c:plotVisOnly val="1"/>
    <c:dispBlanksAs val="gap"/>
    <c:showDLblsOverMax val="0"/>
  </c:chart>
  <c:spPr>
    <a:solidFill>
      <a:schemeClr val="bg1"/>
    </a:solidFill>
    <a:ln>
      <a:noFill/>
    </a:ln>
  </c:spPr>
  <c:printSettings>
    <c:headerFooter/>
    <c:pageMargins b="0.75000000000000011" l="0.70000000000000007" r="0.70000000000000007" t="0.75000000000000011" header="0.30000000000000004" footer="0.30000000000000004"/>
    <c:pageSetup orientation="landscape"/>
  </c:printSettings>
</c:chartSpace>
</file>

<file path=xl/ctrlProps/ctrlProp1.xml><?xml version="1.0" encoding="utf-8"?>
<formControlPr xmlns="http://schemas.microsoft.com/office/spreadsheetml/2009/9/main" objectType="Scroll" dx="16" fmlaLink="'Σύνοψη ταμειακής ροής'!$K$26" horiz="1" max="13" min="2" page="10" val="5"/>
</file>

<file path=xl/drawings/_rels/drawing1.xml.rels><?xml version="1.0" encoding="UTF-8" standalone="yes"?>
<Relationships xmlns="http://schemas.openxmlformats.org/package/2006/relationships"><Relationship Id="rId1" Type="http://schemas.openxmlformats.org/officeDocument/2006/relationships/hyperlink" Target="#'&#931;&#973;&#957;&#959;&#968;&#951; &#964;&#945;&#956;&#949;&#953;&#945;&#954;&#942;&#962; &#961;&#959;&#942;&#962;'!A1"/></Relationships>
</file>

<file path=xl/drawings/_rels/drawing2.xml.rels><?xml version="1.0" encoding="UTF-8" standalone="yes"?>
<Relationships xmlns="http://schemas.openxmlformats.org/package/2006/relationships"><Relationship Id="rId2" Type="http://schemas.openxmlformats.org/officeDocument/2006/relationships/hyperlink" Target="#'&#916;&#969;&#948;&#949;&#954;&#940;&#956;&#951;&#957;&#951; &#964;&#945;&#956;&#949;&#953;&#945;&#954;&#942; &#961;&#959;&#942;'!A1"/><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130279</xdr:colOff>
      <xdr:row>2</xdr:row>
      <xdr:rowOff>98423</xdr:rowOff>
    </xdr:from>
    <xdr:to>
      <xdr:col>15</xdr:col>
      <xdr:colOff>876128</xdr:colOff>
      <xdr:row>3</xdr:row>
      <xdr:rowOff>204150</xdr:rowOff>
    </xdr:to>
    <xdr:sp macro="" textlink="">
      <xdr:nvSpPr>
        <xdr:cNvPr id="2" name="Ορθογώνιο 1">
          <a:hlinkClick xmlns:r="http://schemas.openxmlformats.org/officeDocument/2006/relationships" r:id="rId1" tooltip="Κάντε κλικ για να δείτε τη σύνοψη ταμειακής ροής"/>
          <a:extLst>
            <a:ext uri="{FF2B5EF4-FFF2-40B4-BE49-F238E27FC236}">
              <a16:creationId xmlns:a16="http://schemas.microsoft.com/office/drawing/2014/main" id="{00000000-0008-0000-0000-000002000000}"/>
            </a:ext>
          </a:extLst>
        </xdr:cNvPr>
        <xdr:cNvSpPr/>
      </xdr:nvSpPr>
      <xdr:spPr>
        <a:xfrm>
          <a:off x="12012717" y="836611"/>
          <a:ext cx="2293662" cy="32004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l-GR" sz="1150">
              <a:latin typeface="Segoe UI" panose="020B0502040204020203" pitchFamily="34" charset="0"/>
              <a:ea typeface="Segoe UI" panose="020B0502040204020203" pitchFamily="34" charset="0"/>
              <a:cs typeface="Segoe UI" panose="020B0502040204020203" pitchFamily="34" charset="0"/>
            </a:rPr>
            <a:t>Σύνοψη ταμειακής ροής</a:t>
          </a:r>
          <a:endParaRPr lang="en-US" sz="1150">
            <a:latin typeface="Segoe UI" panose="020B0502040204020203" pitchFamily="34" charset="0"/>
            <a:ea typeface="Segoe UI" panose="020B0502040204020203" pitchFamily="34" charset="0"/>
            <a:cs typeface="Segoe UI" panose="020B0502040204020203"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19048</xdr:colOff>
      <xdr:row>1</xdr:row>
      <xdr:rowOff>16202</xdr:rowOff>
    </xdr:from>
    <xdr:to>
      <xdr:col>10</xdr:col>
      <xdr:colOff>332606</xdr:colOff>
      <xdr:row>21</xdr:row>
      <xdr:rowOff>109044</xdr:rowOff>
    </xdr:to>
    <xdr:graphicFrame macro="">
      <xdr:nvGraphicFramePr>
        <xdr:cNvPr id="3" name="CashFlowSummary" descr="Γράφημα γραμμών που εμφανίζει τις εισροές μετρητών, τις εκροές μετρητών και την κατάσταση των μετρητών. Μπορείτε να αλλάξετε το συνολικό αριθμό των σημείων δεδομένων που σχεδιάζονται στο γράφημα από το ρυθμιστικό ή το κελί K27.">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104774</xdr:colOff>
      <xdr:row>0</xdr:row>
      <xdr:rowOff>123824</xdr:rowOff>
    </xdr:from>
    <xdr:to>
      <xdr:col>16</xdr:col>
      <xdr:colOff>561974</xdr:colOff>
      <xdr:row>2</xdr:row>
      <xdr:rowOff>71623</xdr:rowOff>
    </xdr:to>
    <xdr:sp macro="" textlink="">
      <xdr:nvSpPr>
        <xdr:cNvPr id="4" name="Ορθογώνιο 3">
          <a:hlinkClick xmlns:r="http://schemas.openxmlformats.org/officeDocument/2006/relationships" r:id="rId2" tooltip="Κάντε κλικ για να δείτε τη δωδεκάμηνη ταμειακή ροή"/>
          <a:extLst>
            <a:ext uri="{FF2B5EF4-FFF2-40B4-BE49-F238E27FC236}">
              <a16:creationId xmlns:a16="http://schemas.microsoft.com/office/drawing/2014/main" id="{00000000-0008-0000-0100-000004000000}"/>
            </a:ext>
          </a:extLst>
        </xdr:cNvPr>
        <xdr:cNvSpPr/>
      </xdr:nvSpPr>
      <xdr:spPr>
        <a:xfrm>
          <a:off x="7363481" y="123824"/>
          <a:ext cx="2296510" cy="32004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l-GR" sz="1150">
              <a:solidFill>
                <a:schemeClr val="lt1"/>
              </a:solidFill>
              <a:latin typeface="Segoe UI" panose="020B0502040204020203" pitchFamily="34" charset="0"/>
              <a:ea typeface="Segoe UI" panose="020B0502040204020203" pitchFamily="34" charset="0"/>
              <a:cs typeface="Segoe UI" panose="020B0502040204020203" pitchFamily="34" charset="0"/>
            </a:rPr>
            <a:t>Δωδεκάμηνη ταμειακή ροή</a:t>
          </a:r>
          <a:endParaRPr lang="en-US" sz="1150">
            <a:solidFill>
              <a:schemeClr val="lt1"/>
            </a:solidFill>
            <a:latin typeface="Segoe UI" panose="020B0502040204020203" pitchFamily="34" charset="0"/>
            <a:ea typeface="Segoe UI" panose="020B0502040204020203" pitchFamily="34" charset="0"/>
            <a:cs typeface="Segoe UI" panose="020B0502040204020203" pitchFamily="34" charset="0"/>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66675</xdr:colOff>
          <xdr:row>25</xdr:row>
          <xdr:rowOff>66675</xdr:rowOff>
        </xdr:from>
        <xdr:to>
          <xdr:col>8</xdr:col>
          <xdr:colOff>390525</xdr:colOff>
          <xdr:row>26</xdr:row>
          <xdr:rowOff>19050</xdr:rowOff>
        </xdr:to>
        <xdr:sp macro="" textlink="">
          <xdr:nvSpPr>
            <xdr:cNvPr id="6145" name="Γραμμές κύλισης 1" descr="Σύρετε το ρυθμιστικό για να αλλάξετε τα σημεία δεδομένων που είναι σχεδιασμένα στο γράφημα &quot;Σύνοψη ταμειακής ροής&quot; ή πληκτρολογήστε την τιμή που θέλετε στο κελί K2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mmary" displayName="Summary" ref="A9:P11" headerRowCount="0" totalsRowShown="0" headerRowDxfId="169" dataDxfId="168">
  <tableColumns count="16">
    <tableColumn id="1" xr3:uid="{00000000-0010-0000-0000-000001000000}" name="Column1" headerRowDxfId="167" dataDxfId="166"/>
    <tableColumn id="2" xr3:uid="{00000000-0010-0000-0000-000002000000}" name="Column2" headerRowDxfId="165" dataDxfId="164"/>
    <tableColumn id="3" xr3:uid="{00000000-0010-0000-0000-000003000000}" name="Column3" headerRowDxfId="163" dataDxfId="162"/>
    <tableColumn id="4" xr3:uid="{00000000-0010-0000-0000-000004000000}" name="Column4" headerRowDxfId="161" dataDxfId="160"/>
    <tableColumn id="5" xr3:uid="{00000000-0010-0000-0000-000005000000}" name="Column5" headerRowDxfId="159" dataDxfId="158"/>
    <tableColumn id="6" xr3:uid="{00000000-0010-0000-0000-000006000000}" name="Column6" headerRowDxfId="157" dataDxfId="156"/>
    <tableColumn id="7" xr3:uid="{00000000-0010-0000-0000-000007000000}" name="Column7" headerRowDxfId="155" dataDxfId="154"/>
    <tableColumn id="8" xr3:uid="{00000000-0010-0000-0000-000008000000}" name="Column8" headerRowDxfId="153" dataDxfId="152"/>
    <tableColumn id="9" xr3:uid="{00000000-0010-0000-0000-000009000000}" name="Column9" headerRowDxfId="151" dataDxfId="150"/>
    <tableColumn id="10" xr3:uid="{00000000-0010-0000-0000-00000A000000}" name="Column10" headerRowDxfId="149" dataDxfId="148"/>
    <tableColumn id="11" xr3:uid="{00000000-0010-0000-0000-00000B000000}" name="Column11" headerRowDxfId="147" dataDxfId="146"/>
    <tableColumn id="12" xr3:uid="{00000000-0010-0000-0000-00000C000000}" name="Column12" headerRowDxfId="145" dataDxfId="144"/>
    <tableColumn id="13" xr3:uid="{00000000-0010-0000-0000-00000D000000}" name="Column13" headerRowDxfId="143" dataDxfId="142"/>
    <tableColumn id="14" xr3:uid="{00000000-0010-0000-0000-00000E000000}" name="Column14" headerRowDxfId="141" dataDxfId="140"/>
    <tableColumn id="15" xr3:uid="{00000000-0010-0000-0000-00000F000000}" name="Column15" headerRowDxfId="139" dataDxfId="138">
      <calculatedColumnFormula>IFERROR(AVERAGE(Summary[[#This Row],[Column3]:[Column14]]),"")</calculatedColumnFormula>
    </tableColumn>
    <tableColumn id="16" xr3:uid="{00000000-0010-0000-0000-000010000000}" name="Column16" headerRowDxfId="137" dataDxfId="136"/>
  </tableColumns>
  <tableStyleInfo name="Small Business Budget Style 1" showFirstColumn="0" showLastColumn="0" showRowStripes="1" showColumnStripes="0"/>
  <extLst>
    <ext xmlns:x14="http://schemas.microsoft.com/office/spreadsheetml/2009/9/main" uri="{504A1905-F514-4f6f-8877-14C23A59335A}">
      <x14:table altText="Πίνακας σύνοψης μετρητών" altTextSummary="Παρέχει τα μετρητά στο ταμείο, τα διαθέσιμα μετρητά και την κατάσταση μετρητών για 12 μήνες, μαζί με το μέσο όρο μήνα."/>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ceipts" displayName="Receipts" ref="A14:P17" headerRowCount="0" totalsRowCount="1" headerRowDxfId="135" dataDxfId="134" totalsRowDxfId="133">
  <tableColumns count="16">
    <tableColumn id="1" xr3:uid="{00000000-0010-0000-0100-000001000000}" name="Column1" totalsRowLabel="Συνολικές εισροές μετρητών" headerRowDxfId="132" dataDxfId="131" totalsRowDxfId="130"/>
    <tableColumn id="2" xr3:uid="{00000000-0010-0000-0100-000002000000}" name="Column2" totalsRowFunction="sum" headerRowDxfId="129" dataDxfId="128" totalsRowDxfId="127"/>
    <tableColumn id="3" xr3:uid="{00000000-0010-0000-0100-000003000000}" name="Column3" totalsRowFunction="sum" headerRowDxfId="126" dataDxfId="125" totalsRowDxfId="124"/>
    <tableColumn id="4" xr3:uid="{00000000-0010-0000-0100-000004000000}" name="Column4" totalsRowFunction="sum" headerRowDxfId="123" dataDxfId="122" totalsRowDxfId="121"/>
    <tableColumn id="5" xr3:uid="{00000000-0010-0000-0100-000005000000}" name="Column5" totalsRowFunction="sum" headerRowDxfId="120" dataDxfId="119" totalsRowDxfId="118"/>
    <tableColumn id="6" xr3:uid="{00000000-0010-0000-0100-000006000000}" name="Column6" totalsRowFunction="sum" headerRowDxfId="117" dataDxfId="116" totalsRowDxfId="115"/>
    <tableColumn id="7" xr3:uid="{00000000-0010-0000-0100-000007000000}" name="Column7" totalsRowFunction="sum" headerRowDxfId="114" dataDxfId="113" totalsRowDxfId="112"/>
    <tableColumn id="8" xr3:uid="{00000000-0010-0000-0100-000008000000}" name="Column8" totalsRowFunction="sum" headerRowDxfId="111" dataDxfId="110" totalsRowDxfId="109"/>
    <tableColumn id="9" xr3:uid="{00000000-0010-0000-0100-000009000000}" name="Column9" totalsRowFunction="sum" headerRowDxfId="108" dataDxfId="107" totalsRowDxfId="106"/>
    <tableColumn id="10" xr3:uid="{00000000-0010-0000-0100-00000A000000}" name="Column10" totalsRowFunction="sum" headerRowDxfId="105" dataDxfId="104" totalsRowDxfId="103"/>
    <tableColumn id="11" xr3:uid="{00000000-0010-0000-0100-00000B000000}" name="Column11" totalsRowFunction="sum" headerRowDxfId="102" dataDxfId="101" totalsRowDxfId="100"/>
    <tableColumn id="12" xr3:uid="{00000000-0010-0000-0100-00000C000000}" name="Column12" totalsRowFunction="sum" headerRowDxfId="99" dataDxfId="98" totalsRowDxfId="97"/>
    <tableColumn id="13" xr3:uid="{00000000-0010-0000-0100-00000D000000}" name="Column13" totalsRowFunction="sum" headerRowDxfId="96" dataDxfId="95" totalsRowDxfId="94"/>
    <tableColumn id="14" xr3:uid="{00000000-0010-0000-0100-00000E000000}" name="Column14" totalsRowFunction="sum" headerRowDxfId="93" dataDxfId="92" totalsRowDxfId="91"/>
    <tableColumn id="15" xr3:uid="{00000000-0010-0000-0100-00000F000000}" name="Column15" totalsRowFunction="custom" headerRowDxfId="90" dataDxfId="89" totalsRowDxfId="88">
      <calculatedColumnFormula>IFERROR(AVERAGE(Receipts[[#This Row],[Column3]:[Column14]]),"")</calculatedColumnFormula>
      <totalsRowFormula>IFERROR(AVERAGE(Receipts[[#Totals],[Column3]:[Column14]]),"")</totalsRowFormula>
    </tableColumn>
    <tableColumn id="16" xr3:uid="{00000000-0010-0000-0100-000010000000}" name="Column16" headerRowDxfId="87" dataDxfId="86" totalsRowDxfId="85"/>
  </tableColumns>
  <tableStyleInfo name="Small Business Budget Style 1" showFirstColumn="0" showLastColumn="0" showRowStripes="1" showColumnStripes="0"/>
  <extLst>
    <ext xmlns:x14="http://schemas.microsoft.com/office/spreadsheetml/2009/9/main" uri="{504A1905-F514-4f6f-8877-14C23A59335A}">
      <x14:table altText="Πίνακας εισροών μετρητών" altTextSummary="Παρέχει τα υπόλοιπα για τις πωλήσεις με μετρητά, τις εισπράξεις από πιστωτικούς λογαριασμούς, τα δάνεια και άλλα μετρητά καθώς και τις συνολικές εισροές μετρητών για 12 μήνες μαζί με το μέσο όρο μήνα"/>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aidOut" displayName="PaidOut" ref="A20:P33" headerRowCount="0" totalsRowCount="1" headerRowDxfId="84" dataDxfId="83" totalsRowDxfId="82">
  <tableColumns count="16">
    <tableColumn id="1" xr3:uid="{00000000-0010-0000-0200-000001000000}" name="Column1" totalsRowLabel="Συνολικές εκροές μετρητών" headerRowDxfId="81" dataDxfId="80" totalsRowDxfId="79"/>
    <tableColumn id="2" xr3:uid="{00000000-0010-0000-0200-000002000000}" name="Column2" headerRowDxfId="78" dataDxfId="77" totalsRowDxfId="76"/>
    <tableColumn id="3" xr3:uid="{00000000-0010-0000-0200-000003000000}" name="Column3" totalsRowFunction="sum" headerRowDxfId="75" dataDxfId="74" totalsRowDxfId="73"/>
    <tableColumn id="4" xr3:uid="{00000000-0010-0000-0200-000004000000}" name="Column4" totalsRowFunction="sum" headerRowDxfId="72" dataDxfId="71" totalsRowDxfId="70"/>
    <tableColumn id="5" xr3:uid="{00000000-0010-0000-0200-000005000000}" name="Column5" totalsRowFunction="sum" headerRowDxfId="69" dataDxfId="68" totalsRowDxfId="67"/>
    <tableColumn id="6" xr3:uid="{00000000-0010-0000-0200-000006000000}" name="Column6" totalsRowFunction="sum" headerRowDxfId="66" dataDxfId="65" totalsRowDxfId="64"/>
    <tableColumn id="7" xr3:uid="{00000000-0010-0000-0200-000007000000}" name="Column7" totalsRowFunction="sum" headerRowDxfId="63" dataDxfId="62" totalsRowDxfId="61"/>
    <tableColumn id="8" xr3:uid="{00000000-0010-0000-0200-000008000000}" name="Column8" totalsRowFunction="sum" headerRowDxfId="60" dataDxfId="59" totalsRowDxfId="58"/>
    <tableColumn id="9" xr3:uid="{00000000-0010-0000-0200-000009000000}" name="Column9" totalsRowFunction="sum" headerRowDxfId="57" dataDxfId="56" totalsRowDxfId="55"/>
    <tableColumn id="10" xr3:uid="{00000000-0010-0000-0200-00000A000000}" name="Column10" totalsRowFunction="sum" headerRowDxfId="54" dataDxfId="53" totalsRowDxfId="52"/>
    <tableColumn id="11" xr3:uid="{00000000-0010-0000-0200-00000B000000}" name="Column11" totalsRowFunction="sum" headerRowDxfId="51" dataDxfId="50" totalsRowDxfId="49"/>
    <tableColumn id="12" xr3:uid="{00000000-0010-0000-0200-00000C000000}" name="Column12" totalsRowFunction="sum" headerRowDxfId="48" dataDxfId="47" totalsRowDxfId="46"/>
    <tableColumn id="13" xr3:uid="{00000000-0010-0000-0200-00000D000000}" name="Column13" totalsRowFunction="sum" headerRowDxfId="45" dataDxfId="44" totalsRowDxfId="43"/>
    <tableColumn id="14" xr3:uid="{00000000-0010-0000-0200-00000E000000}" name="Column14" totalsRowFunction="sum" headerRowDxfId="42" dataDxfId="41" totalsRowDxfId="40"/>
    <tableColumn id="15" xr3:uid="{00000000-0010-0000-0200-00000F000000}" name="Column15" totalsRowFunction="custom" headerRowDxfId="39" dataDxfId="38" totalsRowDxfId="37">
      <calculatedColumnFormula>IFERROR(AVERAGE(PaidOut[[#This Row],[Column3]:[Column14]]),"")</calculatedColumnFormula>
      <totalsRowFormula>IFERROR(AVERAGE(PaidOut[[#Totals],[Column3]:[Column14]]),"")</totalsRowFormula>
    </tableColumn>
    <tableColumn id="16" xr3:uid="{00000000-0010-0000-0200-000010000000}" name="Column16" headerRowDxfId="36" dataDxfId="35" totalsRowDxfId="34"/>
  </tableColumns>
  <tableStyleInfo name="Small Business Budget Style 1" showFirstColumn="0" showLastColumn="0" showRowStripes="1" showColumnStripes="0"/>
  <extLst>
    <ext xmlns:x14="http://schemas.microsoft.com/office/spreadsheetml/2009/9/main" uri="{504A1905-F514-4f6f-8877-14C23A59335A}">
      <x14:table altText="Πίνακας εκροών μετρητών" altTextSummary="Παρέχει τη δωδεκάμηνη λογιστική για τις εκροές μετρητών, όπως οι αγορές, οι μεικτοί μισθοί, οι προμήθειες, το ενοίκιο, οι λογαριασμοί κοινής ωφέλειας κ.λπ., μαζί με το μέσο όρο μήνα."/>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EssencialOperatingData" displayName="EssencialOperatingData" ref="A36:P41" headerRowCount="0" totalsRowShown="0" headerRowDxfId="33" dataDxfId="32">
  <tableColumns count="16">
    <tableColumn id="1" xr3:uid="{00000000-0010-0000-0300-000001000000}" name="Column1" headerRowDxfId="31" dataDxfId="30"/>
    <tableColumn id="2" xr3:uid="{00000000-0010-0000-0300-000002000000}" name="Column2" headerRowDxfId="29" dataDxfId="28"/>
    <tableColumn id="3" xr3:uid="{00000000-0010-0000-0300-000003000000}" name="Column3" headerRowDxfId="27" dataDxfId="26"/>
    <tableColumn id="4" xr3:uid="{00000000-0010-0000-0300-000004000000}" name="Column4" headerRowDxfId="25" dataDxfId="24"/>
    <tableColumn id="5" xr3:uid="{00000000-0010-0000-0300-000005000000}" name="Column5" headerRowDxfId="23" dataDxfId="22"/>
    <tableColumn id="6" xr3:uid="{00000000-0010-0000-0300-000006000000}" name="Column6" headerRowDxfId="21" dataDxfId="20"/>
    <tableColumn id="7" xr3:uid="{00000000-0010-0000-0300-000007000000}" name="Column7" headerRowDxfId="19" dataDxfId="18"/>
    <tableColumn id="8" xr3:uid="{00000000-0010-0000-0300-000008000000}" name="Column8" headerRowDxfId="17" dataDxfId="16"/>
    <tableColumn id="9" xr3:uid="{00000000-0010-0000-0300-000009000000}" name="Column9" headerRowDxfId="15" dataDxfId="14"/>
    <tableColumn id="10" xr3:uid="{00000000-0010-0000-0300-00000A000000}" name="Column10" headerRowDxfId="13" dataDxfId="12"/>
    <tableColumn id="11" xr3:uid="{00000000-0010-0000-0300-00000B000000}" name="Column11" headerRowDxfId="11" dataDxfId="10"/>
    <tableColumn id="12" xr3:uid="{00000000-0010-0000-0300-00000C000000}" name="Column12" headerRowDxfId="9" dataDxfId="8"/>
    <tableColumn id="13" xr3:uid="{00000000-0010-0000-0300-00000D000000}" name="Column13" headerRowDxfId="7" dataDxfId="6"/>
    <tableColumn id="14" xr3:uid="{00000000-0010-0000-0300-00000E000000}" name="Column14" headerRowDxfId="5" dataDxfId="4"/>
    <tableColumn id="15" xr3:uid="{00000000-0010-0000-0300-00000F000000}" name="Column15" headerRowDxfId="3" dataDxfId="2">
      <calculatedColumnFormula>IFERROR(AVERAGE(EssencialOperatingData[[#This Row],[Column2]:[Column14]]),"")</calculatedColumnFormula>
    </tableColumn>
    <tableColumn id="16" xr3:uid="{00000000-0010-0000-0300-000010000000}" name="Column16" headerRowDxfId="1" dataDxfId="0"/>
  </tableColumns>
  <tableStyleInfo name="Small Business Budget Style 1" showFirstColumn="0" showLastColumn="0" showRowStripes="1" showColumnStripes="0"/>
  <extLst>
    <ext xmlns:x14="http://schemas.microsoft.com/office/spreadsheetml/2009/9/main" uri="{504A1905-F514-4f6f-8877-14C23A59335A}">
      <x14:table altText="Πίνακας βασικών λειτουργικών δεδομένων" altTextSummary="Παρέχει το μηναίο υπόλοιπο για 12 μήνες για πληροφορίες που δεν σχετίζονται με την ταμειακή ροή, όπως ο όγκος πωλήσεων, οι εισπρακτέοι λογαριασμοί, οι επισφαλείς απαιτήσεις κ.λπ., μαζί με το μέσο όρο μήνα. Οι τιμές δεν περιλαμβάνονται στη σύνοψη μετρητών."/>
    </ext>
  </extLst>
</table>
</file>

<file path=xl/theme/theme1.xml><?xml version="1.0" encoding="utf-8"?>
<a:theme xmlns:a="http://schemas.openxmlformats.org/drawingml/2006/main" name="genesis_mac">
  <a:themeElements>
    <a:clrScheme name="Small Business Budget 2">
      <a:dk1>
        <a:srgbClr val="0C0C0C"/>
      </a:dk1>
      <a:lt1>
        <a:sysClr val="window" lastClr="FFFFFF"/>
      </a:lt1>
      <a:dk2>
        <a:srgbClr val="363636"/>
      </a:dk2>
      <a:lt2>
        <a:srgbClr val="D8D8D8"/>
      </a:lt2>
      <a:accent1>
        <a:srgbClr val="80B622"/>
      </a:accent1>
      <a:accent2>
        <a:srgbClr val="0C0C0C"/>
      </a:accent2>
      <a:accent3>
        <a:srgbClr val="FF6600"/>
      </a:accent3>
      <a:accent4>
        <a:srgbClr val="2397E2"/>
      </a:accent4>
      <a:accent5>
        <a:srgbClr val="D7D700"/>
      </a:accent5>
      <a:accent6>
        <a:srgbClr val="CC9900"/>
      </a:accent6>
      <a:hlink>
        <a:srgbClr val="00B0F0"/>
      </a:hlink>
      <a:folHlink>
        <a:srgbClr val="0070C0"/>
      </a:folHlink>
    </a:clrScheme>
    <a:fontScheme name="Custom 6">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P41"/>
  <sheetViews>
    <sheetView showGridLines="0" tabSelected="1" zoomScale="80" zoomScaleNormal="80" workbookViewId="0">
      <pane ySplit="7" topLeftCell="A17" activePane="bottomLeft" state="frozen"/>
      <selection pane="bottomLeft" activeCell="G3" sqref="G3"/>
    </sheetView>
  </sheetViews>
  <sheetFormatPr defaultColWidth="8.85546875" defaultRowHeight="17.25" x14ac:dyDescent="0.3"/>
  <cols>
    <col min="1" max="1" width="46.42578125" style="2" customWidth="1"/>
    <col min="2" max="15" width="11.5703125" style="2" customWidth="1"/>
    <col min="16" max="16" width="13.7109375" style="2" customWidth="1"/>
    <col min="17" max="17" width="8.85546875" style="2"/>
    <col min="18" max="18" width="16.140625" style="2" customWidth="1"/>
    <col min="19" max="19" width="16.28515625" style="2" customWidth="1"/>
    <col min="20" max="16384" width="8.85546875" style="2"/>
  </cols>
  <sheetData>
    <row r="1" spans="1:16" x14ac:dyDescent="0.3">
      <c r="A1" s="1"/>
      <c r="B1" s="1"/>
      <c r="C1" s="1"/>
      <c r="D1" s="1"/>
      <c r="E1" s="1"/>
      <c r="F1" s="1"/>
      <c r="G1" s="1"/>
      <c r="H1" s="1"/>
      <c r="I1" s="1"/>
      <c r="J1" s="1"/>
      <c r="K1" s="1"/>
      <c r="L1" s="1"/>
      <c r="M1" s="1"/>
      <c r="N1" s="1"/>
      <c r="O1" s="1"/>
      <c r="P1" s="1"/>
    </row>
    <row r="2" spans="1:16" ht="42.75" customHeight="1" x14ac:dyDescent="0.6">
      <c r="A2" s="3" t="s">
        <v>0</v>
      </c>
      <c r="B2" s="4"/>
      <c r="C2" s="4"/>
      <c r="D2" s="4"/>
      <c r="E2" s="4"/>
      <c r="F2" s="4"/>
      <c r="G2" s="5"/>
      <c r="H2" s="4"/>
      <c r="I2" s="4"/>
      <c r="J2" s="4"/>
      <c r="K2" s="4"/>
      <c r="L2" s="4"/>
      <c r="N2" s="6"/>
      <c r="O2" s="7" t="s">
        <v>1</v>
      </c>
      <c r="P2" s="8">
        <v>44562</v>
      </c>
    </row>
    <row r="3" spans="1:16" ht="17.25" customHeight="1" x14ac:dyDescent="0.3">
      <c r="A3" s="9" t="s">
        <v>2</v>
      </c>
      <c r="B3" s="10"/>
      <c r="C3" s="10"/>
      <c r="D3" s="10"/>
      <c r="E3" s="10"/>
      <c r="F3" s="10"/>
      <c r="G3" s="10"/>
      <c r="H3" s="10"/>
      <c r="I3" s="10"/>
      <c r="J3" s="10"/>
      <c r="K3" s="10"/>
      <c r="L3" s="10"/>
      <c r="M3" s="10"/>
      <c r="N3" s="10"/>
      <c r="O3" s="10"/>
      <c r="P3" s="10"/>
    </row>
    <row r="4" spans="1:16" ht="17.25" customHeight="1" x14ac:dyDescent="0.3">
      <c r="A4" s="11" t="s">
        <v>3</v>
      </c>
      <c r="B4" s="12"/>
      <c r="C4" s="12"/>
      <c r="D4" s="12"/>
      <c r="E4" s="12"/>
      <c r="F4" s="12"/>
      <c r="G4" s="12"/>
      <c r="H4" s="12"/>
      <c r="I4" s="12"/>
      <c r="J4" s="12"/>
      <c r="K4" s="12"/>
      <c r="L4" s="12"/>
      <c r="M4" s="12"/>
      <c r="N4" s="13"/>
      <c r="O4" s="14"/>
      <c r="P4" s="15"/>
    </row>
    <row r="5" spans="1:16" ht="17.25" customHeight="1" x14ac:dyDescent="0.3">
      <c r="A5" s="11" t="s">
        <v>4</v>
      </c>
      <c r="B5" s="12"/>
      <c r="C5" s="12"/>
      <c r="D5" s="12"/>
      <c r="E5" s="12"/>
      <c r="F5" s="12"/>
      <c r="G5" s="12"/>
      <c r="H5" s="12"/>
      <c r="I5" s="12"/>
      <c r="J5" s="12"/>
      <c r="K5" s="12"/>
      <c r="L5" s="12"/>
      <c r="M5" s="12"/>
      <c r="N5" s="13"/>
      <c r="O5" s="14"/>
      <c r="P5" s="15"/>
    </row>
    <row r="6" spans="1:16" ht="8.25" customHeight="1" x14ac:dyDescent="0.3">
      <c r="B6" s="12"/>
      <c r="C6" s="12"/>
      <c r="D6" s="12"/>
      <c r="E6" s="12"/>
      <c r="F6" s="12"/>
      <c r="G6" s="12"/>
      <c r="H6" s="12"/>
      <c r="I6" s="12"/>
      <c r="J6" s="12"/>
      <c r="K6" s="12"/>
      <c r="L6" s="12"/>
      <c r="M6" s="12"/>
      <c r="N6" s="13"/>
      <c r="O6" s="14"/>
      <c r="P6" s="15"/>
    </row>
    <row r="7" spans="1:16" s="21" customFormat="1" ht="29.25" customHeight="1" x14ac:dyDescent="0.15">
      <c r="A7" s="16"/>
      <c r="B7" s="17" t="s">
        <v>33</v>
      </c>
      <c r="C7" s="18">
        <f>FiscalYear</f>
        <v>44562</v>
      </c>
      <c r="D7" s="18">
        <f>DATE(YEAR(C7),MONTH(C7)+1,1)</f>
        <v>44593</v>
      </c>
      <c r="E7" s="18">
        <f t="shared" ref="E7:N7" si="0">DATE(YEAR(D7),MONTH(D7)+1,1)</f>
        <v>44621</v>
      </c>
      <c r="F7" s="18">
        <f t="shared" si="0"/>
        <v>44652</v>
      </c>
      <c r="G7" s="18">
        <f t="shared" si="0"/>
        <v>44682</v>
      </c>
      <c r="H7" s="18">
        <f t="shared" si="0"/>
        <v>44713</v>
      </c>
      <c r="I7" s="18">
        <f t="shared" si="0"/>
        <v>44743</v>
      </c>
      <c r="J7" s="18">
        <f t="shared" si="0"/>
        <v>44774</v>
      </c>
      <c r="K7" s="18">
        <f t="shared" si="0"/>
        <v>44805</v>
      </c>
      <c r="L7" s="18">
        <f t="shared" si="0"/>
        <v>44835</v>
      </c>
      <c r="M7" s="18">
        <f t="shared" si="0"/>
        <v>44866</v>
      </c>
      <c r="N7" s="18">
        <f t="shared" si="0"/>
        <v>44896</v>
      </c>
      <c r="O7" s="19" t="s">
        <v>34</v>
      </c>
      <c r="P7" s="20" t="s">
        <v>35</v>
      </c>
    </row>
    <row r="8" spans="1:16" ht="34.5" customHeight="1" x14ac:dyDescent="0.3">
      <c r="A8" s="39" t="s">
        <v>5</v>
      </c>
      <c r="B8" s="39"/>
      <c r="C8" s="39"/>
      <c r="D8" s="39"/>
      <c r="E8" s="39"/>
      <c r="F8" s="39"/>
      <c r="G8" s="39"/>
      <c r="H8" s="39"/>
      <c r="I8" s="39"/>
      <c r="J8" s="39"/>
      <c r="K8" s="39"/>
      <c r="L8" s="39"/>
      <c r="M8" s="39"/>
      <c r="N8" s="39"/>
      <c r="O8" s="39"/>
      <c r="P8" s="39"/>
    </row>
    <row r="9" spans="1:16" ht="29.25" customHeight="1" x14ac:dyDescent="0.3">
      <c r="A9" s="22" t="s">
        <v>37</v>
      </c>
      <c r="B9" s="23">
        <v>55000</v>
      </c>
      <c r="C9" s="23">
        <f>IF(Receipts[[#Totals],[Column3]]+PaidOut[[#Totals],[Column3]]=0,"",B11)</f>
        <v>67593</v>
      </c>
      <c r="D9" s="23">
        <f>IF(Receipts[[#Totals],[Column4]]+PaidOut[[#Totals],[Column4]]=0,"",C11)</f>
        <v>54265</v>
      </c>
      <c r="E9" s="23">
        <f>IF(Receipts[[#Totals],[Column5]]+PaidOut[[#Totals],[Column5]]=0,"",D11)</f>
        <v>55739</v>
      </c>
      <c r="F9" s="23">
        <f>IF(Receipts[[#Totals],[Column6]]+PaidOut[[#Totals],[Column6]]=0,"",E11)</f>
        <v>69290</v>
      </c>
      <c r="G9" s="23">
        <f>IF(Receipts[[#Totals],[Column7]]+PaidOut[[#Totals],[Column7]]=0,"",F11)</f>
        <v>65618</v>
      </c>
      <c r="H9" s="23" t="str">
        <f>IF(Receipts[[#Totals],[Column8]]+PaidOut[[#Totals],[Column8]]=0,"",G11)</f>
        <v/>
      </c>
      <c r="I9" s="23" t="str">
        <f>IF(Receipts[[#Totals],[Column9]]+PaidOut[[#Totals],[Column9]]=0,"",H11)</f>
        <v/>
      </c>
      <c r="J9" s="23" t="str">
        <f>IF(Receipts[[#Totals],[Column10]]+PaidOut[[#Totals],[Column10]]=0,"",I11)</f>
        <v/>
      </c>
      <c r="K9" s="23" t="str">
        <f>IF(Receipts[[#Totals],[Column11]]+PaidOut[[#Totals],[Column11]]=0,"",J11)</f>
        <v/>
      </c>
      <c r="L9" s="23" t="str">
        <f>IF(Receipts[[#Totals],[Column12]]+PaidOut[[#Totals],[Column12]]=0,"",K11)</f>
        <v/>
      </c>
      <c r="M9" s="23" t="str">
        <f>IF(Receipts[[#Totals],[Column13]]+PaidOut[[#Totals],[Column13]]=0,"",L11)</f>
        <v/>
      </c>
      <c r="N9" s="23" t="str">
        <f>IF(Receipts[[#Totals],[Column14]]+PaidOut[[#Totals],[Column14]]=0,"",M11)</f>
        <v/>
      </c>
      <c r="O9" s="23">
        <f>IFERROR(AVERAGE(Summary[[#This Row],[Column3]:[Column14]]),"")</f>
        <v>62501</v>
      </c>
      <c r="P9" s="24"/>
    </row>
    <row r="10" spans="1:16" ht="29.25" customHeight="1" x14ac:dyDescent="0.3">
      <c r="A10" s="22" t="s">
        <v>38</v>
      </c>
      <c r="B10" s="23">
        <f>SUM(B9,Receipts[[#Totals],[Column2]])</f>
        <v>67593</v>
      </c>
      <c r="C10" s="23">
        <f>IF(C9="","",SUM(C9,Receipts[[#Totals],[Column3]]))</f>
        <v>76065</v>
      </c>
      <c r="D10" s="23">
        <f>IF(D9="","",SUM(D9,Receipts[[#Totals],[Column4]]))</f>
        <v>83301</v>
      </c>
      <c r="E10" s="23">
        <f>IF(E9="","",SUM(E9,Receipts[[#Totals],[Column5]]))</f>
        <v>91032</v>
      </c>
      <c r="F10" s="23">
        <f>IF(F9="","",SUM(F9,Receipts[[#Totals],[Column6]]))</f>
        <v>89662</v>
      </c>
      <c r="G10" s="23">
        <f>IF(G9="","",SUM(G9,Receipts[[#Totals],[Column7]]))</f>
        <v>76200</v>
      </c>
      <c r="H10" s="23" t="str">
        <f>IF(H9="","",SUM(H9,Receipts[[#Totals],[Column8]]))</f>
        <v/>
      </c>
      <c r="I10" s="23" t="str">
        <f>IF(I9="","",SUM(I9,Receipts[[#Totals],[Column9]]))</f>
        <v/>
      </c>
      <c r="J10" s="23" t="str">
        <f>IF(J9="","",SUM(J9,Receipts[[#Totals],[Column10]]))</f>
        <v/>
      </c>
      <c r="K10" s="23" t="str">
        <f>IF(K9="","",SUM(K9,Receipts[[#Totals],[Column11]]))</f>
        <v/>
      </c>
      <c r="L10" s="23" t="str">
        <f>IF(L9="","",SUM(L9,Receipts[[#Totals],[Column12]]))</f>
        <v/>
      </c>
      <c r="M10" s="23" t="str">
        <f>IF(M9="","",SUM(M9,Receipts[[#Totals],[Column13]]))</f>
        <v/>
      </c>
      <c r="N10" s="23" t="str">
        <f>IF(N9="","",SUM(N9,Receipts[[#Totals],[Column14]]))</f>
        <v/>
      </c>
      <c r="O10" s="23">
        <f>IFERROR(AVERAGE(Summary[[#This Row],[Column3]:[Column14]]),"")</f>
        <v>83252</v>
      </c>
      <c r="P10" s="24"/>
    </row>
    <row r="11" spans="1:16" ht="29.25" customHeight="1" x14ac:dyDescent="0.3">
      <c r="A11" s="22" t="s">
        <v>39</v>
      </c>
      <c r="B11" s="23">
        <f>(B10-PaidOut[[#Totals],[Column2]])</f>
        <v>67593</v>
      </c>
      <c r="C11" s="23">
        <f>IFERROR(C10-PaidOut[[#Totals],[Column3]],"")</f>
        <v>54265</v>
      </c>
      <c r="D11" s="23">
        <f>IFERROR(D10-PaidOut[[#Totals],[Column4]],"")</f>
        <v>55739</v>
      </c>
      <c r="E11" s="23">
        <f>IFERROR(E10-PaidOut[[#Totals],[Column5]],"")</f>
        <v>69290</v>
      </c>
      <c r="F11" s="23">
        <f>IFERROR(F10-PaidOut[[#Totals],[Column6]],"")</f>
        <v>65618</v>
      </c>
      <c r="G11" s="23">
        <f>IFERROR(G10-PaidOut[[#Totals],[Column7]],"")</f>
        <v>51413</v>
      </c>
      <c r="H11" s="23" t="str">
        <f>IFERROR(H10-PaidOut[[#Totals],[Column8]],"")</f>
        <v/>
      </c>
      <c r="I11" s="23" t="str">
        <f>IFERROR(I10-PaidOut[[#Totals],[Column9]],"")</f>
        <v/>
      </c>
      <c r="J11" s="23" t="str">
        <f>IFERROR(J10-PaidOut[[#Totals],[Column10]],"")</f>
        <v/>
      </c>
      <c r="K11" s="23" t="str">
        <f>IFERROR(K10-PaidOut[[#Totals],[Column11]],"")</f>
        <v/>
      </c>
      <c r="L11" s="23" t="str">
        <f>IFERROR(L10-PaidOut[[#Totals],[Column12]],"")</f>
        <v/>
      </c>
      <c r="M11" s="23" t="str">
        <f>IFERROR(M10-PaidOut[[#Totals],[Column13]],"")</f>
        <v/>
      </c>
      <c r="N11" s="23" t="str">
        <f>IFERROR(N10-PaidOut[[#Totals],[Column14]],"")</f>
        <v/>
      </c>
      <c r="O11" s="23">
        <f>IFERROR(AVERAGE(Summary[[#This Row],[Column3]:[Column14]]),"")</f>
        <v>59265</v>
      </c>
      <c r="P11" s="24"/>
    </row>
    <row r="12" spans="1:16" ht="17.25" customHeight="1" x14ac:dyDescent="0.3">
      <c r="A12" s="38"/>
      <c r="B12" s="38"/>
      <c r="C12" s="38"/>
      <c r="D12" s="38"/>
      <c r="E12" s="38"/>
      <c r="F12" s="38"/>
      <c r="G12" s="38"/>
      <c r="H12" s="38"/>
      <c r="I12" s="38"/>
      <c r="J12" s="38"/>
      <c r="K12" s="38"/>
      <c r="L12" s="38"/>
      <c r="M12" s="38"/>
      <c r="N12" s="38"/>
      <c r="O12" s="38"/>
      <c r="P12" s="38"/>
    </row>
    <row r="13" spans="1:16" ht="17.25" customHeight="1" x14ac:dyDescent="0.3">
      <c r="A13" s="25" t="s">
        <v>6</v>
      </c>
      <c r="B13" s="26"/>
      <c r="C13" s="26"/>
      <c r="D13" s="26"/>
      <c r="E13" s="26"/>
      <c r="F13" s="26"/>
      <c r="G13" s="26"/>
      <c r="H13" s="26"/>
      <c r="I13" s="26"/>
      <c r="J13" s="26"/>
      <c r="K13" s="26"/>
      <c r="L13" s="26"/>
      <c r="M13" s="26"/>
      <c r="N13" s="26"/>
      <c r="O13" s="26"/>
      <c r="P13" s="27"/>
    </row>
    <row r="14" spans="1:16" s="29" customFormat="1" ht="17.25" customHeight="1" x14ac:dyDescent="0.3">
      <c r="A14" s="22" t="s">
        <v>7</v>
      </c>
      <c r="B14" s="23">
        <v>5616</v>
      </c>
      <c r="C14" s="23">
        <v>3889</v>
      </c>
      <c r="D14" s="23">
        <v>24411</v>
      </c>
      <c r="E14" s="23">
        <v>31642</v>
      </c>
      <c r="F14" s="23">
        <v>14647</v>
      </c>
      <c r="G14" s="23">
        <v>3034</v>
      </c>
      <c r="H14" s="23"/>
      <c r="I14" s="23"/>
      <c r="J14" s="23"/>
      <c r="K14" s="23"/>
      <c r="L14" s="23"/>
      <c r="M14" s="23"/>
      <c r="N14" s="23"/>
      <c r="O14" s="23">
        <f>IFERROR(AVERAGE(Receipts[[#This Row],[Column3]:[Column14]]),"")</f>
        <v>15524.6</v>
      </c>
      <c r="P14" s="28"/>
    </row>
    <row r="15" spans="1:16" s="29" customFormat="1" ht="17.25" customHeight="1" x14ac:dyDescent="0.3">
      <c r="A15" s="22" t="s">
        <v>8</v>
      </c>
      <c r="B15" s="23">
        <v>4498</v>
      </c>
      <c r="C15" s="23">
        <v>3493</v>
      </c>
      <c r="D15" s="23">
        <v>1987</v>
      </c>
      <c r="E15" s="23">
        <v>1029</v>
      </c>
      <c r="F15" s="23">
        <v>2911</v>
      </c>
      <c r="G15" s="23">
        <v>4234</v>
      </c>
      <c r="H15" s="23"/>
      <c r="I15" s="23"/>
      <c r="J15" s="23"/>
      <c r="K15" s="23"/>
      <c r="L15" s="23"/>
      <c r="M15" s="23"/>
      <c r="N15" s="23"/>
      <c r="O15" s="23">
        <f>IFERROR(AVERAGE(Receipts[[#This Row],[Column3]:[Column14]]),"")</f>
        <v>2730.8</v>
      </c>
      <c r="P15" s="28"/>
    </row>
    <row r="16" spans="1:16" s="29" customFormat="1" ht="17.25" customHeight="1" x14ac:dyDescent="0.3">
      <c r="A16" s="22" t="s">
        <v>9</v>
      </c>
      <c r="B16" s="23">
        <v>2479</v>
      </c>
      <c r="C16" s="23">
        <v>1090</v>
      </c>
      <c r="D16" s="23">
        <v>2638</v>
      </c>
      <c r="E16" s="23">
        <v>2622</v>
      </c>
      <c r="F16" s="23">
        <v>2814</v>
      </c>
      <c r="G16" s="23">
        <v>3314</v>
      </c>
      <c r="H16" s="23"/>
      <c r="I16" s="23"/>
      <c r="J16" s="23"/>
      <c r="K16" s="23"/>
      <c r="L16" s="23"/>
      <c r="M16" s="23"/>
      <c r="N16" s="23"/>
      <c r="O16" s="23">
        <f>IFERROR(AVERAGE(Receipts[[#This Row],[Column3]:[Column14]]),"")</f>
        <v>2495.6</v>
      </c>
      <c r="P16" s="28"/>
    </row>
    <row r="17" spans="1:16" s="29" customFormat="1" ht="17.25" customHeight="1" x14ac:dyDescent="0.3">
      <c r="A17" s="22" t="s">
        <v>10</v>
      </c>
      <c r="B17" s="23">
        <f>SUBTOTAL(109,Receipts[Column2])</f>
        <v>12593</v>
      </c>
      <c r="C17" s="23">
        <f>SUBTOTAL(109,Receipts[Column3])</f>
        <v>8472</v>
      </c>
      <c r="D17" s="23">
        <f>SUBTOTAL(109,Receipts[Column4])</f>
        <v>29036</v>
      </c>
      <c r="E17" s="23">
        <f>SUBTOTAL(109,Receipts[Column5])</f>
        <v>35293</v>
      </c>
      <c r="F17" s="23">
        <f>SUBTOTAL(109,Receipts[Column6])</f>
        <v>20372</v>
      </c>
      <c r="G17" s="23">
        <f>SUBTOTAL(109,Receipts[Column7])</f>
        <v>10582</v>
      </c>
      <c r="H17" s="23">
        <f>SUBTOTAL(109,Receipts[Column8])</f>
        <v>0</v>
      </c>
      <c r="I17" s="23">
        <f>SUBTOTAL(109,Receipts[Column9])</f>
        <v>0</v>
      </c>
      <c r="J17" s="23">
        <f>SUBTOTAL(109,Receipts[Column10])</f>
        <v>0</v>
      </c>
      <c r="K17" s="23">
        <f>SUBTOTAL(109,Receipts[Column11])</f>
        <v>0</v>
      </c>
      <c r="L17" s="23">
        <f>SUBTOTAL(109,Receipts[Column12])</f>
        <v>0</v>
      </c>
      <c r="M17" s="23">
        <f>SUBTOTAL(109,Receipts[Column13])</f>
        <v>0</v>
      </c>
      <c r="N17" s="23">
        <f>SUBTOTAL(109,Receipts[Column14])</f>
        <v>0</v>
      </c>
      <c r="O17" s="23">
        <f>IFERROR(AVERAGE(Receipts[[#Totals],[Column3]:[Column14]]),"")</f>
        <v>8646.25</v>
      </c>
      <c r="P17" s="28"/>
    </row>
    <row r="18" spans="1:16" s="29" customFormat="1" ht="17.25" customHeight="1" x14ac:dyDescent="0.3">
      <c r="A18" s="38"/>
      <c r="B18" s="38"/>
      <c r="C18" s="38"/>
      <c r="D18" s="38"/>
      <c r="E18" s="38"/>
      <c r="F18" s="38"/>
      <c r="G18" s="38"/>
      <c r="H18" s="38"/>
      <c r="I18" s="38"/>
      <c r="J18" s="38"/>
      <c r="K18" s="38"/>
      <c r="L18" s="38"/>
      <c r="M18" s="38"/>
      <c r="N18" s="38"/>
      <c r="O18" s="38"/>
      <c r="P18" s="38"/>
    </row>
    <row r="19" spans="1:16" s="29" customFormat="1" ht="17.25" customHeight="1" x14ac:dyDescent="0.3">
      <c r="A19" s="25" t="s">
        <v>11</v>
      </c>
      <c r="B19" s="26"/>
      <c r="C19" s="26"/>
      <c r="D19" s="26"/>
      <c r="E19" s="26"/>
      <c r="F19" s="26"/>
      <c r="G19" s="26"/>
      <c r="H19" s="26"/>
      <c r="I19" s="26"/>
      <c r="J19" s="26"/>
      <c r="K19" s="26"/>
      <c r="L19" s="26"/>
      <c r="M19" s="26"/>
      <c r="N19" s="26"/>
      <c r="O19" s="26"/>
      <c r="P19" s="30"/>
    </row>
    <row r="20" spans="1:16" s="29" customFormat="1" ht="17.25" customHeight="1" x14ac:dyDescent="0.3">
      <c r="A20" s="22" t="s">
        <v>12</v>
      </c>
      <c r="B20" s="23"/>
      <c r="C20" s="23">
        <v>521</v>
      </c>
      <c r="D20" s="23">
        <v>323</v>
      </c>
      <c r="E20" s="23">
        <v>274</v>
      </c>
      <c r="F20" s="23">
        <v>451</v>
      </c>
      <c r="G20" s="23">
        <v>104</v>
      </c>
      <c r="H20" s="23"/>
      <c r="I20" s="23"/>
      <c r="J20" s="23"/>
      <c r="K20" s="23"/>
      <c r="L20" s="23"/>
      <c r="M20" s="23"/>
      <c r="N20" s="23"/>
      <c r="O20" s="23">
        <f>IFERROR(AVERAGE(PaidOut[[#This Row],[Column3]:[Column14]]),"")</f>
        <v>334.6</v>
      </c>
      <c r="P20" s="28"/>
    </row>
    <row r="21" spans="1:16" s="29" customFormat="1" ht="17.25" customHeight="1" x14ac:dyDescent="0.3">
      <c r="A21" s="22" t="s">
        <v>13</v>
      </c>
      <c r="B21" s="23"/>
      <c r="C21" s="23">
        <v>10572</v>
      </c>
      <c r="D21" s="23">
        <v>14514</v>
      </c>
      <c r="E21" s="23">
        <v>10561</v>
      </c>
      <c r="F21" s="23">
        <v>13170</v>
      </c>
      <c r="G21" s="23">
        <v>12478</v>
      </c>
      <c r="H21" s="23"/>
      <c r="I21" s="23"/>
      <c r="J21" s="23"/>
      <c r="K21" s="23"/>
      <c r="L21" s="23"/>
      <c r="M21" s="23"/>
      <c r="N21" s="23"/>
      <c r="O21" s="23">
        <f>IFERROR(AVERAGE(PaidOut[[#This Row],[Column3]:[Column14]]),"")</f>
        <v>12259</v>
      </c>
      <c r="P21" s="28"/>
    </row>
    <row r="22" spans="1:16" s="29" customFormat="1" ht="17.25" customHeight="1" x14ac:dyDescent="0.3">
      <c r="A22" s="22" t="s">
        <v>14</v>
      </c>
      <c r="B22" s="23"/>
      <c r="C22" s="23">
        <v>250</v>
      </c>
      <c r="D22" s="23">
        <v>428</v>
      </c>
      <c r="E22" s="23">
        <v>165</v>
      </c>
      <c r="F22" s="23">
        <v>1168</v>
      </c>
      <c r="G22" s="23">
        <v>345</v>
      </c>
      <c r="H22" s="23"/>
      <c r="I22" s="23"/>
      <c r="J22" s="23"/>
      <c r="K22" s="23"/>
      <c r="L22" s="23"/>
      <c r="M22" s="23"/>
      <c r="N22" s="23"/>
      <c r="O22" s="23">
        <f>IFERROR(AVERAGE(PaidOut[[#This Row],[Column3]:[Column14]]),"")</f>
        <v>471.2</v>
      </c>
      <c r="P22" s="28"/>
    </row>
    <row r="23" spans="1:16" s="29" customFormat="1" ht="17.25" customHeight="1" x14ac:dyDescent="0.3">
      <c r="A23" s="22" t="s">
        <v>15</v>
      </c>
      <c r="B23" s="23"/>
      <c r="C23" s="23">
        <v>0</v>
      </c>
      <c r="D23" s="23">
        <v>2200</v>
      </c>
      <c r="E23" s="23">
        <v>163</v>
      </c>
      <c r="F23" s="23">
        <v>67</v>
      </c>
      <c r="G23" s="23">
        <v>0</v>
      </c>
      <c r="H23" s="23"/>
      <c r="I23" s="23"/>
      <c r="J23" s="23"/>
      <c r="K23" s="23"/>
      <c r="L23" s="23"/>
      <c r="M23" s="23"/>
      <c r="N23" s="23"/>
      <c r="O23" s="23">
        <f>IFERROR(AVERAGE(PaidOut[[#This Row],[Column3]:[Column14]]),"")</f>
        <v>486</v>
      </c>
      <c r="P23" s="28"/>
    </row>
    <row r="24" spans="1:16" s="29" customFormat="1" ht="17.25" customHeight="1" x14ac:dyDescent="0.3">
      <c r="A24" s="22" t="s">
        <v>16</v>
      </c>
      <c r="B24" s="23"/>
      <c r="C24" s="23">
        <v>1100</v>
      </c>
      <c r="D24" s="23">
        <v>625</v>
      </c>
      <c r="E24" s="23">
        <v>1356</v>
      </c>
      <c r="F24" s="23">
        <v>0</v>
      </c>
      <c r="G24" s="23">
        <v>2560</v>
      </c>
      <c r="H24" s="23"/>
      <c r="I24" s="23"/>
      <c r="J24" s="23"/>
      <c r="K24" s="23"/>
      <c r="L24" s="23"/>
      <c r="M24" s="23"/>
      <c r="N24" s="23"/>
      <c r="O24" s="23">
        <f>IFERROR(AVERAGE(PaidOut[[#This Row],[Column3]:[Column14]]),"")</f>
        <v>1128.2</v>
      </c>
      <c r="P24" s="28"/>
    </row>
    <row r="25" spans="1:16" s="29" customFormat="1" ht="17.25" customHeight="1" x14ac:dyDescent="0.3">
      <c r="A25" s="22" t="s">
        <v>17</v>
      </c>
      <c r="B25" s="23"/>
      <c r="C25" s="23">
        <v>3500</v>
      </c>
      <c r="D25" s="23">
        <v>3500</v>
      </c>
      <c r="E25" s="23">
        <v>3500</v>
      </c>
      <c r="F25" s="23">
        <v>3500</v>
      </c>
      <c r="G25" s="23">
        <v>3500</v>
      </c>
      <c r="H25" s="23"/>
      <c r="I25" s="23"/>
      <c r="J25" s="23"/>
      <c r="K25" s="23"/>
      <c r="L25" s="23"/>
      <c r="M25" s="23"/>
      <c r="N25" s="23"/>
      <c r="O25" s="23">
        <f>IFERROR(AVERAGE(PaidOut[[#This Row],[Column3]:[Column14]]),"")</f>
        <v>3500</v>
      </c>
      <c r="P25" s="28"/>
    </row>
    <row r="26" spans="1:16" s="29" customFormat="1" ht="17.25" customHeight="1" x14ac:dyDescent="0.3">
      <c r="A26" s="22" t="s">
        <v>18</v>
      </c>
      <c r="B26" s="23"/>
      <c r="C26" s="23">
        <v>285</v>
      </c>
      <c r="D26" s="23">
        <v>318</v>
      </c>
      <c r="E26" s="23">
        <v>151</v>
      </c>
      <c r="F26" s="23">
        <v>134</v>
      </c>
      <c r="G26" s="23">
        <v>228</v>
      </c>
      <c r="H26" s="23"/>
      <c r="I26" s="23"/>
      <c r="J26" s="23"/>
      <c r="K26" s="23"/>
      <c r="L26" s="23"/>
      <c r="M26" s="23"/>
      <c r="N26" s="23"/>
      <c r="O26" s="23">
        <f>IFERROR(AVERAGE(PaidOut[[#This Row],[Column3]:[Column14]]),"")</f>
        <v>223.2</v>
      </c>
      <c r="P26" s="28"/>
    </row>
    <row r="27" spans="1:16" s="29" customFormat="1" ht="17.25" customHeight="1" x14ac:dyDescent="0.3">
      <c r="A27" s="22" t="s">
        <v>19</v>
      </c>
      <c r="B27" s="23"/>
      <c r="C27" s="23">
        <v>123</v>
      </c>
      <c r="D27" s="23">
        <v>234</v>
      </c>
      <c r="E27" s="23">
        <v>123</v>
      </c>
      <c r="F27" s="23">
        <v>234</v>
      </c>
      <c r="G27" s="23">
        <v>123</v>
      </c>
      <c r="H27" s="23"/>
      <c r="I27" s="23"/>
      <c r="J27" s="23"/>
      <c r="K27" s="23"/>
      <c r="L27" s="23"/>
      <c r="M27" s="23"/>
      <c r="N27" s="23"/>
      <c r="O27" s="23">
        <f>IFERROR(AVERAGE(PaidOut[[#This Row],[Column3]:[Column14]]),"")</f>
        <v>167.4</v>
      </c>
      <c r="P27" s="28"/>
    </row>
    <row r="28" spans="1:16" s="29" customFormat="1" ht="17.25" customHeight="1" x14ac:dyDescent="0.3">
      <c r="A28" s="22" t="s">
        <v>20</v>
      </c>
      <c r="B28" s="23"/>
      <c r="C28" s="23">
        <v>4000</v>
      </c>
      <c r="D28" s="23">
        <v>4000</v>
      </c>
      <c r="E28" s="23">
        <v>4000</v>
      </c>
      <c r="F28" s="23">
        <v>4000</v>
      </c>
      <c r="G28" s="23">
        <v>4000</v>
      </c>
      <c r="H28" s="23"/>
      <c r="I28" s="23"/>
      <c r="J28" s="23"/>
      <c r="K28" s="23"/>
      <c r="L28" s="23"/>
      <c r="M28" s="23"/>
      <c r="N28" s="23"/>
      <c r="O28" s="23">
        <f>IFERROR(AVERAGE(PaidOut[[#This Row],[Column3]:[Column14]]),"")</f>
        <v>4000</v>
      </c>
      <c r="P28" s="28"/>
    </row>
    <row r="29" spans="1:16" s="29" customFormat="1" ht="17.25" customHeight="1" x14ac:dyDescent="0.3">
      <c r="A29" s="22" t="s">
        <v>21</v>
      </c>
      <c r="B29" s="23"/>
      <c r="C29" s="23">
        <v>679</v>
      </c>
      <c r="D29" s="23">
        <v>700</v>
      </c>
      <c r="E29" s="23">
        <v>679</v>
      </c>
      <c r="F29" s="23">
        <v>650</v>
      </c>
      <c r="G29" s="23">
        <v>679</v>
      </c>
      <c r="H29" s="23"/>
      <c r="I29" s="23"/>
      <c r="J29" s="23"/>
      <c r="K29" s="23"/>
      <c r="L29" s="23"/>
      <c r="M29" s="23"/>
      <c r="N29" s="23"/>
      <c r="O29" s="23">
        <f>IFERROR(AVERAGE(PaidOut[[#This Row],[Column3]:[Column14]]),"")</f>
        <v>677.4</v>
      </c>
      <c r="P29" s="28"/>
    </row>
    <row r="30" spans="1:16" s="29" customFormat="1" ht="17.25" customHeight="1" x14ac:dyDescent="0.3">
      <c r="A30" s="22" t="s">
        <v>22</v>
      </c>
      <c r="B30" s="23"/>
      <c r="C30" s="23">
        <v>400</v>
      </c>
      <c r="D30" s="23">
        <v>350</v>
      </c>
      <c r="E30" s="23">
        <v>400</v>
      </c>
      <c r="F30" s="23">
        <v>300</v>
      </c>
      <c r="G30" s="23">
        <v>400</v>
      </c>
      <c r="H30" s="23"/>
      <c r="I30" s="23"/>
      <c r="J30" s="23"/>
      <c r="K30" s="23"/>
      <c r="L30" s="23"/>
      <c r="M30" s="23"/>
      <c r="N30" s="23"/>
      <c r="O30" s="23">
        <f>IFERROR(AVERAGE(PaidOut[[#This Row],[Column3]:[Column14]]),"")</f>
        <v>370</v>
      </c>
      <c r="P30" s="28"/>
    </row>
    <row r="31" spans="1:16" s="29" customFormat="1" ht="17.25" customHeight="1" x14ac:dyDescent="0.3">
      <c r="A31" s="22" t="s">
        <v>23</v>
      </c>
      <c r="B31" s="23"/>
      <c r="C31" s="23">
        <v>300</v>
      </c>
      <c r="D31" s="23">
        <v>300</v>
      </c>
      <c r="E31" s="23">
        <v>300</v>
      </c>
      <c r="F31" s="23">
        <v>300</v>
      </c>
      <c r="G31" s="23">
        <v>300</v>
      </c>
      <c r="H31" s="23"/>
      <c r="I31" s="23"/>
      <c r="J31" s="23"/>
      <c r="K31" s="23"/>
      <c r="L31" s="23"/>
      <c r="M31" s="23"/>
      <c r="N31" s="23"/>
      <c r="O31" s="23">
        <f>IFERROR(AVERAGE(PaidOut[[#This Row],[Column3]:[Column14]]),"")</f>
        <v>300</v>
      </c>
      <c r="P31" s="28"/>
    </row>
    <row r="32" spans="1:16" s="29" customFormat="1" ht="17.25" customHeight="1" x14ac:dyDescent="0.3">
      <c r="A32" s="22" t="s">
        <v>24</v>
      </c>
      <c r="B32" s="23"/>
      <c r="C32" s="23">
        <v>70</v>
      </c>
      <c r="D32" s="23">
        <v>70</v>
      </c>
      <c r="E32" s="23">
        <v>70</v>
      </c>
      <c r="F32" s="23">
        <v>70</v>
      </c>
      <c r="G32" s="23">
        <v>70</v>
      </c>
      <c r="H32" s="23"/>
      <c r="I32" s="23"/>
      <c r="J32" s="23"/>
      <c r="K32" s="23"/>
      <c r="L32" s="23"/>
      <c r="M32" s="23"/>
      <c r="N32" s="23"/>
      <c r="O32" s="23">
        <f>IFERROR(AVERAGE(PaidOut[[#This Row],[Column3]:[Column14]]),"")</f>
        <v>70</v>
      </c>
      <c r="P32" s="28"/>
    </row>
    <row r="33" spans="1:16" s="29" customFormat="1" ht="17.25" customHeight="1" x14ac:dyDescent="0.3">
      <c r="A33" s="22" t="s">
        <v>25</v>
      </c>
      <c r="B33" s="23"/>
      <c r="C33" s="23">
        <f>SUBTOTAL(109,PaidOut[Column3])</f>
        <v>21800</v>
      </c>
      <c r="D33" s="23">
        <f>SUBTOTAL(109,PaidOut[Column4])</f>
        <v>27562</v>
      </c>
      <c r="E33" s="23">
        <f>SUBTOTAL(109,PaidOut[Column5])</f>
        <v>21742</v>
      </c>
      <c r="F33" s="23">
        <f>SUBTOTAL(109,PaidOut[Column6])</f>
        <v>24044</v>
      </c>
      <c r="G33" s="23">
        <f>SUBTOTAL(109,PaidOut[Column7])</f>
        <v>24787</v>
      </c>
      <c r="H33" s="23">
        <f>SUBTOTAL(109,PaidOut[Column8])</f>
        <v>0</v>
      </c>
      <c r="I33" s="23">
        <f>SUBTOTAL(109,PaidOut[Column9])</f>
        <v>0</v>
      </c>
      <c r="J33" s="23">
        <f>SUBTOTAL(109,PaidOut[Column10])</f>
        <v>0</v>
      </c>
      <c r="K33" s="23">
        <f>SUBTOTAL(109,PaidOut[Column11])</f>
        <v>0</v>
      </c>
      <c r="L33" s="23">
        <f>SUBTOTAL(109,PaidOut[Column12])</f>
        <v>0</v>
      </c>
      <c r="M33" s="23">
        <f>SUBTOTAL(109,PaidOut[Column13])</f>
        <v>0</v>
      </c>
      <c r="N33" s="23">
        <f>SUBTOTAL(109,PaidOut[Column14])</f>
        <v>0</v>
      </c>
      <c r="O33" s="23">
        <f>IFERROR(AVERAGE(PaidOut[[#Totals],[Column3]:[Column14]]),"")</f>
        <v>9994.5833333333339</v>
      </c>
      <c r="P33" s="28"/>
    </row>
    <row r="34" spans="1:16" s="29" customFormat="1" ht="17.25" customHeight="1" x14ac:dyDescent="0.3">
      <c r="A34" s="38"/>
      <c r="B34" s="38"/>
      <c r="C34" s="38"/>
      <c r="D34" s="38"/>
      <c r="E34" s="38"/>
      <c r="F34" s="38"/>
      <c r="G34" s="38"/>
      <c r="H34" s="38"/>
      <c r="I34" s="38"/>
      <c r="J34" s="38"/>
      <c r="K34" s="38"/>
      <c r="L34" s="38"/>
      <c r="M34" s="38"/>
      <c r="N34" s="38"/>
      <c r="O34" s="38"/>
      <c r="P34" s="38"/>
    </row>
    <row r="35" spans="1:16" s="29" customFormat="1" ht="17.25" customHeight="1" x14ac:dyDescent="0.3">
      <c r="A35" s="25" t="s">
        <v>26</v>
      </c>
      <c r="B35" s="31"/>
      <c r="C35" s="31"/>
      <c r="D35" s="31"/>
      <c r="E35" s="31"/>
      <c r="F35" s="31"/>
      <c r="G35" s="31"/>
      <c r="H35" s="31"/>
      <c r="I35" s="31"/>
      <c r="J35" s="31"/>
      <c r="K35" s="31"/>
      <c r="L35" s="31"/>
      <c r="M35" s="31"/>
      <c r="N35" s="31"/>
      <c r="O35" s="31"/>
      <c r="P35" s="31"/>
    </row>
    <row r="36" spans="1:16" s="29" customFormat="1" ht="17.25" customHeight="1" x14ac:dyDescent="0.3">
      <c r="A36" s="22" t="s">
        <v>27</v>
      </c>
      <c r="B36" s="23">
        <v>2000</v>
      </c>
      <c r="C36" s="23">
        <v>2500</v>
      </c>
      <c r="D36" s="23">
        <v>2257</v>
      </c>
      <c r="E36" s="23">
        <v>2387</v>
      </c>
      <c r="F36" s="23">
        <v>2664</v>
      </c>
      <c r="G36" s="23">
        <v>2324</v>
      </c>
      <c r="H36" s="23"/>
      <c r="I36" s="23"/>
      <c r="J36" s="23"/>
      <c r="K36" s="23"/>
      <c r="L36" s="23"/>
      <c r="M36" s="23"/>
      <c r="N36" s="23"/>
      <c r="O36" s="23">
        <f>IFERROR(AVERAGE(EssencialOperatingData[[#This Row],[Column2]:[Column14]]),"")</f>
        <v>2355.3333333333335</v>
      </c>
      <c r="P36" s="28"/>
    </row>
    <row r="37" spans="1:16" s="29" customFormat="1" ht="17.25" customHeight="1" x14ac:dyDescent="0.3">
      <c r="A37" s="22" t="s">
        <v>28</v>
      </c>
      <c r="B37" s="23">
        <v>1500</v>
      </c>
      <c r="C37" s="23">
        <v>500</v>
      </c>
      <c r="D37" s="23">
        <v>886</v>
      </c>
      <c r="E37" s="23">
        <v>1035</v>
      </c>
      <c r="F37" s="23">
        <v>1775</v>
      </c>
      <c r="G37" s="23">
        <v>839</v>
      </c>
      <c r="H37" s="23"/>
      <c r="I37" s="23"/>
      <c r="J37" s="23"/>
      <c r="K37" s="23"/>
      <c r="L37" s="23"/>
      <c r="M37" s="23"/>
      <c r="N37" s="23"/>
      <c r="O37" s="23">
        <f>IFERROR(AVERAGE(EssencialOperatingData[[#This Row],[Column2]:[Column14]]),"")</f>
        <v>1089.1666666666667</v>
      </c>
      <c r="P37" s="28"/>
    </row>
    <row r="38" spans="1:16" s="29" customFormat="1" ht="17.25" customHeight="1" x14ac:dyDescent="0.3">
      <c r="A38" s="22" t="s">
        <v>29</v>
      </c>
      <c r="B38" s="23">
        <v>300</v>
      </c>
      <c r="C38" s="23">
        <v>200</v>
      </c>
      <c r="D38" s="23">
        <v>225</v>
      </c>
      <c r="E38" s="23">
        <v>269</v>
      </c>
      <c r="F38" s="23">
        <v>448</v>
      </c>
      <c r="G38" s="23">
        <v>359</v>
      </c>
      <c r="H38" s="23"/>
      <c r="I38" s="23"/>
      <c r="J38" s="23"/>
      <c r="K38" s="23"/>
      <c r="L38" s="23"/>
      <c r="M38" s="23"/>
      <c r="N38" s="23"/>
      <c r="O38" s="23">
        <f>IFERROR(AVERAGE(EssencialOperatingData[[#This Row],[Column2]:[Column14]]),"")</f>
        <v>300.16666666666669</v>
      </c>
      <c r="P38" s="28"/>
    </row>
    <row r="39" spans="1:16" s="29" customFormat="1" ht="17.25" customHeight="1" x14ac:dyDescent="0.3">
      <c r="A39" s="22" t="s">
        <v>30</v>
      </c>
      <c r="B39" s="23"/>
      <c r="C39" s="23"/>
      <c r="D39" s="23"/>
      <c r="E39" s="23"/>
      <c r="F39" s="23"/>
      <c r="G39" s="23"/>
      <c r="H39" s="23"/>
      <c r="I39" s="23"/>
      <c r="J39" s="23"/>
      <c r="K39" s="23"/>
      <c r="L39" s="23"/>
      <c r="M39" s="23"/>
      <c r="N39" s="23"/>
      <c r="O39" s="23" t="str">
        <f>IFERROR(AVERAGE(EssencialOperatingData[[#This Row],[Column2]:[Column14]]),"")</f>
        <v/>
      </c>
      <c r="P39" s="28"/>
    </row>
    <row r="40" spans="1:16" s="29" customFormat="1" ht="17.25" customHeight="1" x14ac:dyDescent="0.3">
      <c r="A40" s="22" t="s">
        <v>31</v>
      </c>
      <c r="B40" s="23"/>
      <c r="C40" s="23"/>
      <c r="D40" s="23"/>
      <c r="E40" s="23"/>
      <c r="F40" s="23"/>
      <c r="G40" s="23"/>
      <c r="H40" s="23"/>
      <c r="I40" s="23"/>
      <c r="J40" s="23"/>
      <c r="K40" s="23"/>
      <c r="L40" s="23"/>
      <c r="M40" s="23"/>
      <c r="N40" s="23"/>
      <c r="O40" s="23" t="str">
        <f>IFERROR(AVERAGE(EssencialOperatingData[[#This Row],[Column2]:[Column14]]),"")</f>
        <v/>
      </c>
      <c r="P40" s="28"/>
    </row>
    <row r="41" spans="1:16" s="29" customFormat="1" ht="17.25" customHeight="1" x14ac:dyDescent="0.3">
      <c r="A41" s="22" t="s">
        <v>32</v>
      </c>
      <c r="B41" s="23"/>
      <c r="C41" s="23"/>
      <c r="D41" s="23"/>
      <c r="E41" s="23"/>
      <c r="F41" s="23"/>
      <c r="G41" s="23"/>
      <c r="H41" s="23"/>
      <c r="I41" s="23"/>
      <c r="J41" s="23"/>
      <c r="K41" s="23"/>
      <c r="L41" s="23"/>
      <c r="M41" s="23"/>
      <c r="N41" s="23"/>
      <c r="O41" s="23" t="str">
        <f>IFERROR(AVERAGE(EssencialOperatingData[[#This Row],[Column2]:[Column14]]),"")</f>
        <v/>
      </c>
      <c r="P41" s="28"/>
    </row>
  </sheetData>
  <mergeCells count="4">
    <mergeCell ref="A12:P12"/>
    <mergeCell ref="A8:P8"/>
    <mergeCell ref="A18:P18"/>
    <mergeCell ref="A34:P34"/>
  </mergeCells>
  <printOptions horizontalCentered="1"/>
  <pageMargins left="0.25" right="0.25" top="0.5" bottom="0.5" header="0.3" footer="0.3"/>
  <pageSetup scale="62" orientation="landscape" r:id="rId1"/>
  <drawing r:id="rId2"/>
  <tableParts count="4">
    <tablePart r:id="rId3"/>
    <tablePart r:id="rId4"/>
    <tablePart r:id="rId5"/>
    <tablePart r:id="rId6"/>
  </tableParts>
  <extLst>
    <ext xmlns:x14="http://schemas.microsoft.com/office/spreadsheetml/2009/9/main" uri="{05C60535-1F16-4fd2-B633-F4F36F0B64E0}">
      <x14:sparklineGroups xmlns:xm="http://schemas.microsoft.com/office/excel/2006/main">
        <x14:sparklineGroup type="column" displayEmptyCellsAs="gap" high="1" xr2:uid="{00000000-0003-0000-0000-000001000000}">
          <x14:colorSeries theme="5"/>
          <x14:colorNegative rgb="FFD00000"/>
          <x14:colorAxis rgb="FF000000"/>
          <x14:colorMarkers rgb="FFD00000"/>
          <x14:colorFirst rgb="FFD00000"/>
          <x14:colorLast rgb="FFD00000"/>
          <x14:colorHigh theme="4"/>
          <x14:colorLow rgb="FFD00000"/>
          <x14:sparklines>
            <x14:sparkline>
              <xm:f>'Δωδεκάμηνη ταμειακή ροή'!C9:N9</xm:f>
              <xm:sqref>P9</xm:sqref>
            </x14:sparkline>
            <x14:sparkline>
              <xm:f>'Δωδεκάμηνη ταμειακή ροή'!B33:N33</xm:f>
              <xm:sqref>P33</xm:sqref>
            </x14:sparkline>
            <x14:sparkline>
              <xm:f>'Δωδεκάμηνη ταμειακή ροή'!C17:N17</xm:f>
              <xm:sqref>P17</xm:sqref>
            </x14:sparkline>
            <x14:sparkline>
              <xm:f>'Δωδεκάμηνη ταμειακή ροή'!C10:N10</xm:f>
              <xm:sqref>P10</xm:sqref>
            </x14:sparkline>
            <x14:sparkline>
              <xm:f>'Δωδεκάμηνη ταμειακή ροή'!C11:N11</xm:f>
              <xm:sqref>P11</xm:sqref>
            </x14:sparkline>
          </x14:sparklines>
        </x14:sparklineGroup>
        <x14:sparklineGroup manualMax="0" manualMin="0" displayEmptyCellsAs="gap" markers="1" high="1" low="1" first="1" last="1" negative="1" xr2:uid="{00000000-0003-0000-0000-000000000000}">
          <x14:colorSeries theme="1" tint="0.499984740745262"/>
          <x14:colorNegative theme="1" tint="0.249977111117893"/>
          <x14:colorAxis rgb="FF000000"/>
          <x14:colorMarkers theme="1" tint="0.249977111117893"/>
          <x14:colorFirst theme="1" tint="0.249977111117893"/>
          <x14:colorLast theme="1" tint="0.249977111117893"/>
          <x14:colorHigh theme="4"/>
          <x14:colorLow theme="1" tint="0.249977111117893"/>
          <x14:sparklines>
            <x14:sparkline>
              <xm:f>'Δωδεκάμηνη ταμειακή ροή'!C36:N36</xm:f>
              <xm:sqref>P36</xm:sqref>
            </x14:sparkline>
            <x14:sparkline>
              <xm:f>'Δωδεκάμηνη ταμειακή ροή'!C16:N16</xm:f>
              <xm:sqref>P16</xm:sqref>
            </x14:sparkline>
            <x14:sparkline>
              <xm:f>'Δωδεκάμηνη ταμειακή ροή'!C15:N15</xm:f>
              <xm:sqref>P15</xm:sqref>
            </x14:sparkline>
            <x14:sparkline>
              <xm:f>'Δωδεκάμηνη ταμειακή ροή'!C14:N14</xm:f>
              <xm:sqref>P14</xm:sqref>
            </x14:sparkline>
            <x14:sparkline>
              <xm:f>'Δωδεκάμηνη ταμειακή ροή'!C27:N27</xm:f>
              <xm:sqref>P27</xm:sqref>
            </x14:sparkline>
            <x14:sparkline>
              <xm:f>'Δωδεκάμηνη ταμειακή ροή'!C26:N26</xm:f>
              <xm:sqref>P26</xm:sqref>
            </x14:sparkline>
            <x14:sparkline>
              <xm:f>'Δωδεκάμηνη ταμειακή ροή'!C25:N25</xm:f>
              <xm:sqref>P25</xm:sqref>
            </x14:sparkline>
            <x14:sparkline>
              <xm:f>'Δωδεκάμηνη ταμειακή ροή'!C24:N24</xm:f>
              <xm:sqref>P24</xm:sqref>
            </x14:sparkline>
            <x14:sparkline>
              <xm:f>'Δωδεκάμηνη ταμειακή ροή'!C23:N23</xm:f>
              <xm:sqref>P23</xm:sqref>
            </x14:sparkline>
            <x14:sparkline>
              <xm:f>'Δωδεκάμηνη ταμειακή ροή'!C22:N22</xm:f>
              <xm:sqref>P22</xm:sqref>
            </x14:sparkline>
            <x14:sparkline>
              <xm:f>'Δωδεκάμηνη ταμειακή ροή'!C21:N21</xm:f>
              <xm:sqref>P21</xm:sqref>
            </x14:sparkline>
            <x14:sparkline>
              <xm:f>'Δωδεκάμηνη ταμειακή ροή'!C32:N32</xm:f>
              <xm:sqref>P32</xm:sqref>
            </x14:sparkline>
            <x14:sparkline>
              <xm:f>'Δωδεκάμηνη ταμειακή ροή'!C31:N31</xm:f>
              <xm:sqref>P31</xm:sqref>
            </x14:sparkline>
            <x14:sparkline>
              <xm:f>'Δωδεκάμηνη ταμειακή ροή'!C30:N30</xm:f>
              <xm:sqref>P30</xm:sqref>
            </x14:sparkline>
            <x14:sparkline>
              <xm:f>'Δωδεκάμηνη ταμειακή ροή'!C29:N29</xm:f>
              <xm:sqref>P29</xm:sqref>
            </x14:sparkline>
            <x14:sparkline>
              <xm:f>'Δωδεκάμηνη ταμειακή ροή'!C28:N28</xm:f>
              <xm:sqref>P28</xm:sqref>
            </x14:sparkline>
            <x14:sparkline>
              <xm:f>'Δωδεκάμηνη ταμειακή ροή'!C20:N20</xm:f>
              <xm:sqref>P20</xm:sqref>
            </x14:sparkline>
            <x14:sparkline>
              <xm:f>'Δωδεκάμηνη ταμειακή ροή'!C37:N37</xm:f>
              <xm:sqref>P37</xm:sqref>
            </x14:sparkline>
            <x14:sparkline>
              <xm:f>'Δωδεκάμηνη ταμειακή ροή'!C38:N38</xm:f>
              <xm:sqref>P38</xm:sqref>
            </x14:sparkline>
            <x14:sparkline>
              <xm:f>'Δωδεκάμηνη ταμειακή ροή'!C39:N39</xm:f>
              <xm:sqref>P39</xm:sqref>
            </x14:sparkline>
            <x14:sparkline>
              <xm:f>'Δωδεκάμηνη ταμειακή ροή'!C40:N40</xm:f>
              <xm:sqref>P40</xm:sqref>
            </x14:sparkline>
            <x14:sparkline>
              <xm:f>'Δωδεκάμηνη ταμειακή ροή'!C41:N41</xm:f>
              <xm:sqref>P41</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autoPageBreaks="0" fitToPage="1"/>
  </sheetPr>
  <dimension ref="A25:L30"/>
  <sheetViews>
    <sheetView showGridLines="0" zoomScale="87" zoomScaleNormal="87" workbookViewId="0"/>
  </sheetViews>
  <sheetFormatPr defaultRowHeight="14.25" x14ac:dyDescent="0.25"/>
  <cols>
    <col min="1" max="1" width="2.5703125" style="32" customWidth="1"/>
    <col min="2" max="9" width="9.7109375" style="32" customWidth="1"/>
    <col min="10" max="10" width="13.85546875" style="32" customWidth="1"/>
    <col min="11" max="11" width="9.7109375" style="32" customWidth="1"/>
    <col min="12" max="12" width="2.7109375" style="32" customWidth="1"/>
    <col min="13" max="13" width="6.5703125" style="32" customWidth="1"/>
    <col min="14" max="16384" width="9.140625" style="32"/>
  </cols>
  <sheetData>
    <row r="25" spans="1:12" x14ac:dyDescent="0.25">
      <c r="K25" s="33"/>
      <c r="L25" s="33"/>
    </row>
    <row r="26" spans="1:12" ht="19.5" customHeight="1" x14ac:dyDescent="0.25">
      <c r="J26" s="34" t="s">
        <v>36</v>
      </c>
      <c r="K26" s="35">
        <v>5</v>
      </c>
    </row>
    <row r="27" spans="1:12" ht="18.75" customHeight="1" x14ac:dyDescent="0.25">
      <c r="C27" s="36" t="s">
        <v>40</v>
      </c>
      <c r="D27" s="33"/>
      <c r="E27" s="33"/>
      <c r="F27" s="33"/>
      <c r="G27" s="33"/>
      <c r="H27" s="33"/>
      <c r="I27" s="33"/>
      <c r="J27" s="33"/>
    </row>
    <row r="30" spans="1:12" x14ac:dyDescent="0.25">
      <c r="A30" s="33"/>
      <c r="I30" s="37"/>
    </row>
  </sheetData>
  <printOptions horizontalCentered="1"/>
  <pageMargins left="0.7" right="0.7" top="0.75" bottom="0.75" header="0.3" footer="0.3"/>
  <pageSetup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Γραμμές κύλισης 1">
              <controlPr defaultSize="0" print="0" autoPict="0" altText="Σύρετε το ρυθμιστικό για να αλλάξετε τα σημεία δεδομένων που είναι σχεδιασμένα στο γράφημα &quot;Σύνοψη ταμειακής ροής&quot; ή πληκτρολογήστε την τιμή που θέλετε στο κελί K27.">
                <anchor moveWithCells="1">
                  <from>
                    <xdr:col>2</xdr:col>
                    <xdr:colOff>66675</xdr:colOff>
                    <xdr:row>25</xdr:row>
                    <xdr:rowOff>66675</xdr:rowOff>
                  </from>
                  <to>
                    <xdr:col>8</xdr:col>
                    <xdr:colOff>390525</xdr:colOff>
                    <xdr:row>26</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emplateFile" ma:contentTypeID="0x010100FE6B03208763A44EB64B9FC8A84B4CC804005E48DE7B391D904E817F9F36E6EFDCBC" ma:contentTypeVersion="54" ma:contentTypeDescription="Create a new document." ma:contentTypeScope="" ma:versionID="480fbdb005ac9d8138ae6e0512fb92b4">
  <xsd:schema xmlns:xsd="http://www.w3.org/2001/XMLSchema" xmlns:xs="http://www.w3.org/2001/XMLSchema" xmlns:p="http://schemas.microsoft.com/office/2006/metadata/properties" xmlns:ns2="b588bf57-8ba0-468c-9088-7d67b55c7039" targetNamespace="http://schemas.microsoft.com/office/2006/metadata/properties" ma:root="true" ma:fieldsID="0ea10c76e7934788d1779a4bec75b82e" ns2:_="">
    <xsd:import namespace="b588bf57-8ba0-468c-9088-7d67b55c7039"/>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88bf57-8ba0-468c-9088-7d67b55c7039"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7a3d54fb-e176-40eb-9fcd-736f2f755639}"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F11A2EFD-B154-4910-9A6A-203D18A8C4F1}" ma:internalName="CSXSubmissionMarket" ma:readOnly="false" ma:showField="MarketName" ma:web="b588bf57-8ba0-468c-9088-7d67b55c7039">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d14bbe84-e03c-4266-b7e4-58d6fdfae43a}"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3DA286C3-8253-47DF-B32E-474422912EB9}" ma:internalName="InProjectListLookup" ma:readOnly="true" ma:showField="InProjectList"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4962b61c-4fdb-46d0-9835-6aed8d86a503}"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3DA286C3-8253-47DF-B32E-474422912EB9}" ma:internalName="LastCompleteVersionLookup" ma:readOnly="true" ma:showField="LastCompleteVersion"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3DA286C3-8253-47DF-B32E-474422912EB9}" ma:internalName="LastPreviewErrorLookup" ma:readOnly="true" ma:showField="LastPreviewError"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3DA286C3-8253-47DF-B32E-474422912EB9}" ma:internalName="LastPreviewResultLookup" ma:readOnly="true" ma:showField="LastPreviewResult"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3DA286C3-8253-47DF-B32E-474422912EB9}" ma:internalName="LastPreviewAttemptDateLookup" ma:readOnly="true" ma:showField="LastPreviewAttemptDate"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3DA286C3-8253-47DF-B32E-474422912EB9}" ma:internalName="LastPreviewedByLookup" ma:readOnly="true" ma:showField="LastPreviewedBy"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3DA286C3-8253-47DF-B32E-474422912EB9}" ma:internalName="LastPreviewTimeLookup" ma:readOnly="true" ma:showField="LastPreviewTime"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3DA286C3-8253-47DF-B32E-474422912EB9}" ma:internalName="LastPreviewVersionLookup" ma:readOnly="true" ma:showField="LastPreviewVersion"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3DA286C3-8253-47DF-B32E-474422912EB9}" ma:internalName="LastPublishErrorLookup" ma:readOnly="true" ma:showField="LastPublishError"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3DA286C3-8253-47DF-B32E-474422912EB9}" ma:internalName="LastPublishResultLookup" ma:readOnly="true" ma:showField="LastPublishResult"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3DA286C3-8253-47DF-B32E-474422912EB9}" ma:internalName="LastPublishAttemptDateLookup" ma:readOnly="true" ma:showField="LastPublishAttemptDate"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3DA286C3-8253-47DF-B32E-474422912EB9}" ma:internalName="LastPublishedByLookup" ma:readOnly="true" ma:showField="LastPublishedBy"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3DA286C3-8253-47DF-B32E-474422912EB9}" ma:internalName="LastPublishTimeLookup" ma:readOnly="true" ma:showField="LastPublishTime"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3DA286C3-8253-47DF-B32E-474422912EB9}" ma:internalName="LastPublishVersionLookup" ma:readOnly="true" ma:showField="LastPublishVersion"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6B57C37B-444B-4091-86C3-AD74C650108F}" ma:internalName="LocLastLocAttemptVersionLookup" ma:readOnly="false" ma:showField="LastLocAttemptVersion" ma:web="b588bf57-8ba0-468c-9088-7d67b55c7039">
      <xsd:simpleType>
        <xsd:restriction base="dms:Lookup"/>
      </xsd:simpleType>
    </xsd:element>
    <xsd:element name="LocLastLocAttemptVersionTypeLookup" ma:index="71" nillable="true" ma:displayName="Loc Last Loc Attempt Version Type" ma:default="" ma:list="{6B57C37B-444B-4091-86C3-AD74C650108F}" ma:internalName="LocLastLocAttemptVersionTypeLookup" ma:readOnly="true" ma:showField="LastLocAttemptVersionType" ma:web="b588bf57-8ba0-468c-9088-7d67b55c7039">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6B57C37B-444B-4091-86C3-AD74C650108F}" ma:internalName="LocNewPublishedVersionLookup" ma:readOnly="true" ma:showField="NewPublishedVersion" ma:web="b588bf57-8ba0-468c-9088-7d67b55c7039">
      <xsd:simpleType>
        <xsd:restriction base="dms:Lookup"/>
      </xsd:simpleType>
    </xsd:element>
    <xsd:element name="LocOverallHandbackStatusLookup" ma:index="75" nillable="true" ma:displayName="Loc Overall Handback Status" ma:default="" ma:list="{6B57C37B-444B-4091-86C3-AD74C650108F}" ma:internalName="LocOverallHandbackStatusLookup" ma:readOnly="true" ma:showField="OverallHandbackStatus" ma:web="b588bf57-8ba0-468c-9088-7d67b55c7039">
      <xsd:simpleType>
        <xsd:restriction base="dms:Lookup"/>
      </xsd:simpleType>
    </xsd:element>
    <xsd:element name="LocOverallLocStatusLookup" ma:index="76" nillable="true" ma:displayName="Loc Overall Localize Status" ma:default="" ma:list="{6B57C37B-444B-4091-86C3-AD74C650108F}" ma:internalName="LocOverallLocStatusLookup" ma:readOnly="true" ma:showField="OverallLocStatus" ma:web="b588bf57-8ba0-468c-9088-7d67b55c7039">
      <xsd:simpleType>
        <xsd:restriction base="dms:Lookup"/>
      </xsd:simpleType>
    </xsd:element>
    <xsd:element name="LocOverallPreviewStatusLookup" ma:index="77" nillable="true" ma:displayName="Loc Overall Preview Status" ma:default="" ma:list="{6B57C37B-444B-4091-86C3-AD74C650108F}" ma:internalName="LocOverallPreviewStatusLookup" ma:readOnly="true" ma:showField="OverallPreviewStatus" ma:web="b588bf57-8ba0-468c-9088-7d67b55c7039">
      <xsd:simpleType>
        <xsd:restriction base="dms:Lookup"/>
      </xsd:simpleType>
    </xsd:element>
    <xsd:element name="LocOverallPublishStatusLookup" ma:index="78" nillable="true" ma:displayName="Loc Overall Publish Status" ma:default="" ma:list="{6B57C37B-444B-4091-86C3-AD74C650108F}" ma:internalName="LocOverallPublishStatusLookup" ma:readOnly="true" ma:showField="OverallPublishStatus" ma:web="b588bf57-8ba0-468c-9088-7d67b55c7039">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6B57C37B-444B-4091-86C3-AD74C650108F}" ma:internalName="LocProcessedForHandoffsLookup" ma:readOnly="true" ma:showField="ProcessedForHandoffs" ma:web="b588bf57-8ba0-468c-9088-7d67b55c7039">
      <xsd:simpleType>
        <xsd:restriction base="dms:Lookup"/>
      </xsd:simpleType>
    </xsd:element>
    <xsd:element name="LocProcessedForMarketsLookup" ma:index="81" nillable="true" ma:displayName="Loc Processed For Markets" ma:default="" ma:list="{6B57C37B-444B-4091-86C3-AD74C650108F}" ma:internalName="LocProcessedForMarketsLookup" ma:readOnly="true" ma:showField="ProcessedForMarkets" ma:web="b588bf57-8ba0-468c-9088-7d67b55c7039">
      <xsd:simpleType>
        <xsd:restriction base="dms:Lookup"/>
      </xsd:simpleType>
    </xsd:element>
    <xsd:element name="LocPublishedDependentAssetsLookup" ma:index="82" nillable="true" ma:displayName="Loc Published Dependent Assets" ma:default="" ma:list="{6B57C37B-444B-4091-86C3-AD74C650108F}" ma:internalName="LocPublishedDependentAssetsLookup" ma:readOnly="true" ma:showField="PublishedDependentAssets" ma:web="b588bf57-8ba0-468c-9088-7d67b55c7039">
      <xsd:simpleType>
        <xsd:restriction base="dms:Lookup"/>
      </xsd:simpleType>
    </xsd:element>
    <xsd:element name="LocPublishedLinkedAssetsLookup" ma:index="83" nillable="true" ma:displayName="Loc Published Linked Assets" ma:default="" ma:list="{6B57C37B-444B-4091-86C3-AD74C650108F}" ma:internalName="LocPublishedLinkedAssetsLookup" ma:readOnly="true" ma:showField="PublishedLinkedAssets" ma:web="b588bf57-8ba0-468c-9088-7d67b55c7039">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4369e605-1431-4f9e-a604-c7d16fa1a712}"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F11A2EFD-B154-4910-9A6A-203D18A8C4F1}" ma:internalName="Markets" ma:readOnly="false" ma:showField="MarketName"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3DA286C3-8253-47DF-B32E-474422912EB9}" ma:internalName="NumOfRatingsLookup" ma:readOnly="true" ma:showField="NumOfRatings"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3DA286C3-8253-47DF-B32E-474422912EB9}" ma:internalName="PublishStatusLookup" ma:readOnly="false" ma:showField="PublishStatus"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b2e536f2-3e7b-4689-bd5c-6d869e5e38fb}"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083571ef-0dda-4d55-a857-683ecd66090e}" ma:internalName="TaxCatchAll" ma:showField="CatchAllData"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083571ef-0dda-4d55-a857-683ecd66090e}" ma:internalName="TaxCatchAllLabel" ma:readOnly="true" ma:showField="CatchAllDataLabel" ma:web="b588bf57-8ba0-468c-9088-7d67b55c7039">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Description xmlns="b588bf57-8ba0-468c-9088-7d67b55c7039" xsi:nil="true"/>
    <AssetExpire xmlns="b588bf57-8ba0-468c-9088-7d67b55c7039">2029-01-01T08:00:00+00:00</AssetExpire>
    <CampaignTagsTaxHTField0 xmlns="b588bf57-8ba0-468c-9088-7d67b55c7039">
      <Terms xmlns="http://schemas.microsoft.com/office/infopath/2007/PartnerControls"/>
    </CampaignTagsTaxHTField0>
    <IntlLangReviewDate xmlns="b588bf57-8ba0-468c-9088-7d67b55c7039" xsi:nil="true"/>
    <TPFriendlyName xmlns="b588bf57-8ba0-468c-9088-7d67b55c7039" xsi:nil="true"/>
    <IntlLangReview xmlns="b588bf57-8ba0-468c-9088-7d67b55c7039">false</IntlLangReview>
    <LocLastLocAttemptVersionLookup xmlns="b588bf57-8ba0-468c-9088-7d67b55c7039">856626</LocLastLocAttemptVersionLookup>
    <PolicheckWords xmlns="b588bf57-8ba0-468c-9088-7d67b55c7039" xsi:nil="true"/>
    <SubmitterId xmlns="b588bf57-8ba0-468c-9088-7d67b55c7039" xsi:nil="true"/>
    <AcquiredFrom xmlns="b588bf57-8ba0-468c-9088-7d67b55c7039">Internal MS</AcquiredFrom>
    <EditorialStatus xmlns="b588bf57-8ba0-468c-9088-7d67b55c7039">Complete</EditorialStatus>
    <Markets xmlns="b588bf57-8ba0-468c-9088-7d67b55c7039"/>
    <OriginAsset xmlns="b588bf57-8ba0-468c-9088-7d67b55c7039" xsi:nil="true"/>
    <AssetStart xmlns="b588bf57-8ba0-468c-9088-7d67b55c7039">2012-09-19T11:17:00+00:00</AssetStart>
    <FriendlyTitle xmlns="b588bf57-8ba0-468c-9088-7d67b55c7039" xsi:nil="true"/>
    <MarketSpecific xmlns="b588bf57-8ba0-468c-9088-7d67b55c7039">false</MarketSpecific>
    <TPNamespace xmlns="b588bf57-8ba0-468c-9088-7d67b55c7039" xsi:nil="true"/>
    <PublishStatusLookup xmlns="b588bf57-8ba0-468c-9088-7d67b55c7039">
      <Value>340016</Value>
    </PublishStatusLookup>
    <APAuthor xmlns="b588bf57-8ba0-468c-9088-7d67b55c7039">
      <UserInfo>
        <DisplayName>REDMOND\matthos</DisplayName>
        <AccountId>59</AccountId>
        <AccountType/>
      </UserInfo>
    </APAuthor>
    <TPCommandLine xmlns="b588bf57-8ba0-468c-9088-7d67b55c7039" xsi:nil="true"/>
    <IntlLangReviewer xmlns="b588bf57-8ba0-468c-9088-7d67b55c7039" xsi:nil="true"/>
    <OpenTemplate xmlns="b588bf57-8ba0-468c-9088-7d67b55c7039">true</OpenTemplate>
    <CSXSubmissionDate xmlns="b588bf57-8ba0-468c-9088-7d67b55c7039" xsi:nil="true"/>
    <TaxCatchAll xmlns="b588bf57-8ba0-468c-9088-7d67b55c7039"/>
    <Manager xmlns="b588bf57-8ba0-468c-9088-7d67b55c7039" xsi:nil="true"/>
    <NumericId xmlns="b588bf57-8ba0-468c-9088-7d67b55c7039" xsi:nil="true"/>
    <ParentAssetId xmlns="b588bf57-8ba0-468c-9088-7d67b55c7039" xsi:nil="true"/>
    <OriginalSourceMarket xmlns="b588bf57-8ba0-468c-9088-7d67b55c7039">english</OriginalSourceMarket>
    <ApprovalStatus xmlns="b588bf57-8ba0-468c-9088-7d67b55c7039">InProgress</ApprovalStatus>
    <TPComponent xmlns="b588bf57-8ba0-468c-9088-7d67b55c7039" xsi:nil="true"/>
    <EditorialTags xmlns="b588bf57-8ba0-468c-9088-7d67b55c7039" xsi:nil="true"/>
    <TPExecutable xmlns="b588bf57-8ba0-468c-9088-7d67b55c7039" xsi:nil="true"/>
    <TPLaunchHelpLink xmlns="b588bf57-8ba0-468c-9088-7d67b55c7039" xsi:nil="true"/>
    <LocComments xmlns="b588bf57-8ba0-468c-9088-7d67b55c7039" xsi:nil="true"/>
    <LocRecommendedHandoff xmlns="b588bf57-8ba0-468c-9088-7d67b55c7039" xsi:nil="true"/>
    <SourceTitle xmlns="b588bf57-8ba0-468c-9088-7d67b55c7039" xsi:nil="true"/>
    <CSXUpdate xmlns="b588bf57-8ba0-468c-9088-7d67b55c7039">false</CSXUpdate>
    <IntlLocPriority xmlns="b588bf57-8ba0-468c-9088-7d67b55c7039" xsi:nil="true"/>
    <UAProjectedTotalWords xmlns="b588bf57-8ba0-468c-9088-7d67b55c7039" xsi:nil="true"/>
    <AssetType xmlns="b588bf57-8ba0-468c-9088-7d67b55c7039">TP</AssetType>
    <MachineTranslated xmlns="b588bf57-8ba0-468c-9088-7d67b55c7039">false</MachineTranslated>
    <OutputCachingOn xmlns="b588bf57-8ba0-468c-9088-7d67b55c7039">false</OutputCachingOn>
    <TemplateStatus xmlns="b588bf57-8ba0-468c-9088-7d67b55c7039">Complete</TemplateStatus>
    <IsSearchable xmlns="b588bf57-8ba0-468c-9088-7d67b55c7039">true</IsSearchable>
    <ContentItem xmlns="b588bf57-8ba0-468c-9088-7d67b55c7039" xsi:nil="true"/>
    <HandoffToMSDN xmlns="b588bf57-8ba0-468c-9088-7d67b55c7039" xsi:nil="true"/>
    <ShowIn xmlns="b588bf57-8ba0-468c-9088-7d67b55c7039">Show everywhere</ShowIn>
    <ThumbnailAssetId xmlns="b588bf57-8ba0-468c-9088-7d67b55c7039" xsi:nil="true"/>
    <UALocComments xmlns="b588bf57-8ba0-468c-9088-7d67b55c7039" xsi:nil="true"/>
    <UALocRecommendation xmlns="b588bf57-8ba0-468c-9088-7d67b55c7039">Localize</UALocRecommendation>
    <LastModifiedDateTime xmlns="b588bf57-8ba0-468c-9088-7d67b55c7039" xsi:nil="true"/>
    <LegacyData xmlns="b588bf57-8ba0-468c-9088-7d67b55c7039" xsi:nil="true"/>
    <LocManualTestRequired xmlns="b588bf57-8ba0-468c-9088-7d67b55c7039">false</LocManualTestRequired>
    <LocMarketGroupTiers2 xmlns="b588bf57-8ba0-468c-9088-7d67b55c7039" xsi:nil="true"/>
    <ClipArtFilename xmlns="b588bf57-8ba0-468c-9088-7d67b55c7039" xsi:nil="true"/>
    <TPApplication xmlns="b588bf57-8ba0-468c-9088-7d67b55c7039" xsi:nil="true"/>
    <CSXHash xmlns="b588bf57-8ba0-468c-9088-7d67b55c7039" xsi:nil="true"/>
    <DirectSourceMarket xmlns="b588bf57-8ba0-468c-9088-7d67b55c7039">english</DirectSourceMarket>
    <PrimaryImageGen xmlns="b588bf57-8ba0-468c-9088-7d67b55c7039">false</PrimaryImageGen>
    <PlannedPubDate xmlns="b588bf57-8ba0-468c-9088-7d67b55c7039" xsi:nil="true"/>
    <CSXSubmissionMarket xmlns="b588bf57-8ba0-468c-9088-7d67b55c7039" xsi:nil="true"/>
    <Downloads xmlns="b588bf57-8ba0-468c-9088-7d67b55c7039">0</Downloads>
    <ArtSampleDocs xmlns="b588bf57-8ba0-468c-9088-7d67b55c7039" xsi:nil="true"/>
    <TrustLevel xmlns="b588bf57-8ba0-468c-9088-7d67b55c7039">1 Microsoft Managed Content</TrustLevel>
    <BlockPublish xmlns="b588bf57-8ba0-468c-9088-7d67b55c7039">false</BlockPublish>
    <TPLaunchHelpLinkType xmlns="b588bf57-8ba0-468c-9088-7d67b55c7039">Template</TPLaunchHelpLinkType>
    <LocalizationTagsTaxHTField0 xmlns="b588bf57-8ba0-468c-9088-7d67b55c7039">
      <Terms xmlns="http://schemas.microsoft.com/office/infopath/2007/PartnerControls"/>
    </LocalizationTagsTaxHTField0>
    <BusinessGroup xmlns="b588bf57-8ba0-468c-9088-7d67b55c7039" xsi:nil="true"/>
    <Providers xmlns="b588bf57-8ba0-468c-9088-7d67b55c7039" xsi:nil="true"/>
    <TemplateTemplateType xmlns="b588bf57-8ba0-468c-9088-7d67b55c7039">Excel Spreadsheet Template</TemplateTemplateType>
    <TimesCloned xmlns="b588bf57-8ba0-468c-9088-7d67b55c7039" xsi:nil="true"/>
    <TPAppVersion xmlns="b588bf57-8ba0-468c-9088-7d67b55c7039" xsi:nil="true"/>
    <VoteCount xmlns="b588bf57-8ba0-468c-9088-7d67b55c7039" xsi:nil="true"/>
    <FeatureTagsTaxHTField0 xmlns="b588bf57-8ba0-468c-9088-7d67b55c7039">
      <Terms xmlns="http://schemas.microsoft.com/office/infopath/2007/PartnerControls"/>
    </FeatureTagsTaxHTField0>
    <Provider xmlns="b588bf57-8ba0-468c-9088-7d67b55c7039" xsi:nil="true"/>
    <UACurrentWords xmlns="b588bf57-8ba0-468c-9088-7d67b55c7039" xsi:nil="true"/>
    <AssetId xmlns="b588bf57-8ba0-468c-9088-7d67b55c7039">TP103458071</AssetId>
    <TPClientViewer xmlns="b588bf57-8ba0-468c-9088-7d67b55c7039" xsi:nil="true"/>
    <DSATActionTaken xmlns="b588bf57-8ba0-468c-9088-7d67b55c7039" xsi:nil="true"/>
    <APEditor xmlns="b588bf57-8ba0-468c-9088-7d67b55c7039">
      <UserInfo>
        <DisplayName/>
        <AccountId xsi:nil="true"/>
        <AccountType/>
      </UserInfo>
    </APEditor>
    <TPInstallLocation xmlns="b588bf57-8ba0-468c-9088-7d67b55c7039" xsi:nil="true"/>
    <OOCacheId xmlns="b588bf57-8ba0-468c-9088-7d67b55c7039" xsi:nil="true"/>
    <IsDeleted xmlns="b588bf57-8ba0-468c-9088-7d67b55c7039">false</IsDeleted>
    <PublishTargets xmlns="b588bf57-8ba0-468c-9088-7d67b55c7039">OfficeOnlineVNext</PublishTargets>
    <ApprovalLog xmlns="b588bf57-8ba0-468c-9088-7d67b55c7039" xsi:nil="true"/>
    <BugNumber xmlns="b588bf57-8ba0-468c-9088-7d67b55c7039" xsi:nil="true"/>
    <CrawlForDependencies xmlns="b588bf57-8ba0-468c-9088-7d67b55c7039">false</CrawlForDependencies>
    <InternalTagsTaxHTField0 xmlns="b588bf57-8ba0-468c-9088-7d67b55c7039">
      <Terms xmlns="http://schemas.microsoft.com/office/infopath/2007/PartnerControls"/>
    </InternalTagsTaxHTField0>
    <LastHandOff xmlns="b588bf57-8ba0-468c-9088-7d67b55c7039" xsi:nil="true"/>
    <Milestone xmlns="b588bf57-8ba0-468c-9088-7d67b55c7039" xsi:nil="true"/>
    <OriginalRelease xmlns="b588bf57-8ba0-468c-9088-7d67b55c7039">15</OriginalRelease>
    <RecommendationsModifier xmlns="b588bf57-8ba0-468c-9088-7d67b55c7039" xsi:nil="true"/>
    <ScenarioTagsTaxHTField0 xmlns="b588bf57-8ba0-468c-9088-7d67b55c7039">
      <Terms xmlns="http://schemas.microsoft.com/office/infopath/2007/PartnerControls"/>
    </ScenarioTagsTaxHTField0>
    <UANotes xmlns="b588bf57-8ba0-468c-9088-7d67b55c7039" xsi:nil="true"/>
  </documentManagement>
</p:properties>
</file>

<file path=customXml/itemProps1.xml><?xml version="1.0" encoding="utf-8"?>
<ds:datastoreItem xmlns:ds="http://schemas.openxmlformats.org/officeDocument/2006/customXml" ds:itemID="{45668261-D5CD-49C3-914E-FF5912B4E0EE}">
  <ds:schemaRefs>
    <ds:schemaRef ds:uri="http://schemas.microsoft.com/sharepoint/v3/contenttype/forms"/>
  </ds:schemaRefs>
</ds:datastoreItem>
</file>

<file path=customXml/itemProps2.xml><?xml version="1.0" encoding="utf-8"?>
<ds:datastoreItem xmlns:ds="http://schemas.openxmlformats.org/officeDocument/2006/customXml" ds:itemID="{9AA3ED76-0946-40D9-BBB3-D1ACC649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88bf57-8ba0-468c-9088-7d67b55c7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23040-7464-4273-8E1A-5630A6A4A10B}">
  <ds:schemaRefs>
    <ds:schemaRef ds:uri="http://schemas.microsoft.com/office/2006/metadata/properties"/>
    <ds:schemaRef ds:uri="http://schemas.microsoft.com/office/infopath/2007/PartnerControls"/>
    <ds:schemaRef ds:uri="b588bf57-8ba0-468c-9088-7d67b55c703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8</vt:i4>
      </vt:variant>
    </vt:vector>
  </HeadingPairs>
  <TitlesOfParts>
    <vt:vector size="10" baseType="lpstr">
      <vt:lpstr>Δωδεκάμηνη ταμειακή ροή</vt:lpstr>
      <vt:lpstr>Σύνοψη ταμειακής ροής</vt:lpstr>
      <vt:lpstr>CashPaidOutStart</vt:lpstr>
      <vt:lpstr>CashPositionStart</vt:lpstr>
      <vt:lpstr>CashReceiptsStart</vt:lpstr>
      <vt:lpstr>DataLabelsStart</vt:lpstr>
      <vt:lpstr>FiscalYear</vt:lpstr>
      <vt:lpstr>'Σύνοψη ταμειακής ροής'!Print_Area</vt:lpstr>
      <vt:lpstr>'Δωδεκάμηνη ταμειακή ροή'!Print_Titles</vt:lpstr>
      <vt:lpstr>TotalDataPoints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elpida</dc:creator>
  <cp:lastModifiedBy>Pavlos K</cp:lastModifiedBy>
  <dcterms:created xsi:type="dcterms:W3CDTF">2012-09-17T22:24:11Z</dcterms:created>
  <dcterms:modified xsi:type="dcterms:W3CDTF">2022-01-10T23:11:39Z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0x010100FE6B03208763A44EB64B9FC8A84B4CC804005E48DE7B391D904E817F9F36E6EFDCBC</vt:lpwstr>
  </property>
  <property fmtid="{D5CDD505-2E9C-101B-9397-08002B2CF9AE}" pid="3" name="InternalTags">
    <vt:lpwstr/>
  </property>
  <property fmtid="{D5CDD505-2E9C-101B-9397-08002B2CF9AE}" pid="4" name="FeatureTags">
    <vt:lpwstr/>
  </property>
  <property fmtid="{D5CDD505-2E9C-101B-9397-08002B2CF9AE}" pid="5" name="LocalizationTags">
    <vt:lpwstr/>
  </property>
  <property fmtid="{D5CDD505-2E9C-101B-9397-08002B2CF9AE}" pid="6" name="ScenarioTags">
    <vt:lpwstr/>
  </property>
  <property fmtid="{D5CDD505-2E9C-101B-9397-08002B2CF9AE}" pid="7" name="CampaignTags">
    <vt:lpwstr/>
  </property>
  <property fmtid="{D5CDD505-2E9C-101B-9397-08002B2CF9AE}" pid="8" name="HiddenCategoryTags">
    <vt:lpwstr/>
  </property>
  <property fmtid="{D5CDD505-2E9C-101B-9397-08002B2CF9AE}" pid="9" name="CategoryTags">
    <vt:lpwstr/>
  </property>
  <property fmtid="{D5CDD505-2E9C-101B-9397-08002B2CF9AE}" pid="10" name="CategoryTagsTaxHTField0">
    <vt:lpwstr/>
  </property>
  <property fmtid="{D5CDD505-2E9C-101B-9397-08002B2CF9AE}" pid="11" name="HiddenCategoryTagsTaxHTField0">
    <vt:lpwstr/>
  </property>
</Properties>
</file>